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9120" tabRatio="617" activeTab="0"/>
  </bookViews>
  <sheets>
    <sheet name="Д" sheetId="1" r:id="rId1"/>
    <sheet name="Ф" sheetId="2" r:id="rId2"/>
    <sheet name="В3" sheetId="3" r:id="rId3"/>
    <sheet name="К" sheetId="4" r:id="rId4"/>
    <sheet name="Т" sheetId="5" r:id="rId5"/>
    <sheet name="Бр" sheetId="6" r:id="rId6"/>
    <sheet name="П" sheetId="7" r:id="rId7"/>
  </sheets>
  <externalReferences>
    <externalReference r:id="rId10"/>
    <externalReference r:id="rId11"/>
    <externalReference r:id="rId12"/>
  </externalReferences>
  <definedNames>
    <definedName name="ГФУ" localSheetId="3">#REF!</definedName>
    <definedName name="ГФУ" localSheetId="4">#REF!</definedName>
    <definedName name="ГФУ">#REF!</definedName>
    <definedName name="_xlnm.Print_Titles" localSheetId="5">'Бр'!$8:$11</definedName>
    <definedName name="_xlnm.Print_Titles" localSheetId="2">'В3'!$3:$6</definedName>
    <definedName name="_xlnm.Print_Titles" localSheetId="0">'Д'!$5:$7</definedName>
    <definedName name="_xlnm.Print_Titles" localSheetId="6">'П'!$4:$5</definedName>
    <definedName name="_xlnm.Print_Titles" localSheetId="4">'Т'!$A:$A</definedName>
    <definedName name="Культура" localSheetId="3">#REF!</definedName>
    <definedName name="Культура" localSheetId="4">#REF!</definedName>
    <definedName name="Культура">#REF!</definedName>
    <definedName name="Ліцей" localSheetId="3">#REF!</definedName>
    <definedName name="Ліцей" localSheetId="4">#REF!</definedName>
    <definedName name="Ліцей">#REF!</definedName>
    <definedName name="_xlnm.Print_Area" localSheetId="5">'Бр'!$A$1:$I$29</definedName>
    <definedName name="_xlnm.Print_Area" localSheetId="2">'В3'!$B$1:$T$97</definedName>
    <definedName name="_xlnm.Print_Area" localSheetId="0">'Д'!$A$1:$F$39</definedName>
    <definedName name="_xlnm.Print_Area" localSheetId="3">'К'!$B$1:$Q$15</definedName>
    <definedName name="_xlnm.Print_Area" localSheetId="6">'П'!$C$1:$J$26</definedName>
    <definedName name="_xlnm.Print_Area" localSheetId="4">'Т'!$A$1:$I$23</definedName>
    <definedName name="_xlnm.Print_Area" localSheetId="1">'Ф'!$A$1:$F$22</definedName>
    <definedName name="Освіта" localSheetId="3">#REF!</definedName>
    <definedName name="Освіта" localSheetId="4">#REF!</definedName>
    <definedName name="Освіта">#REF!</definedName>
    <definedName name="УСЗ" localSheetId="3">#REF!</definedName>
    <definedName name="УСЗ" localSheetId="4">#REF!</definedName>
    <definedName name="УСЗ">#REF!</definedName>
  </definedNames>
  <calcPr fullCalcOnLoad="1"/>
</workbook>
</file>

<file path=xl/sharedStrings.xml><?xml version="1.0" encoding="utf-8"?>
<sst xmlns="http://schemas.openxmlformats.org/spreadsheetml/2006/main" count="846" uniqueCount="505">
  <si>
    <t>Централізовані заходи з лікування хворих на цукровий та нецукровий діабет</t>
  </si>
  <si>
    <t>0212152</t>
  </si>
  <si>
    <t>2152</t>
  </si>
  <si>
    <t>Інші програми та заходи у сфері охорони здоров’я</t>
  </si>
  <si>
    <t>0212146</t>
  </si>
  <si>
    <t>2146</t>
  </si>
  <si>
    <t>Відшкодування вартості лікарських засобів для лікування окремих захворювань</t>
  </si>
  <si>
    <t>0213112</t>
  </si>
  <si>
    <t>0213121</t>
  </si>
  <si>
    <t>3121</t>
  </si>
  <si>
    <t>Утримання та забезпечення діяльності центрів соціальних служб для сім’ї, дітей та молоді</t>
  </si>
  <si>
    <t>0213130</t>
  </si>
  <si>
    <t>0213240</t>
  </si>
  <si>
    <t>3240</t>
  </si>
  <si>
    <t>Інші заклади та заходи</t>
  </si>
  <si>
    <t>0213242</t>
  </si>
  <si>
    <t>3242</t>
  </si>
  <si>
    <t>Інші заходи у сфері соціального захисту і соціального забезпечення</t>
  </si>
  <si>
    <t>0215010</t>
  </si>
  <si>
    <t>0215011</t>
  </si>
  <si>
    <t>0215050</t>
  </si>
  <si>
    <t>0215051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</si>
  <si>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</si>
  <si>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</si>
  <si>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Фінансова підтримка на утримання місцевих осередків (рад) всеукраїнських організацій фізкультурно-спортивної спрямованості</t>
  </si>
  <si>
    <t>0216082</t>
  </si>
  <si>
    <t>0610</t>
  </si>
  <si>
    <t>Придбання житла для окремих категорій населення відповідно до законодавства</t>
  </si>
  <si>
    <t>Придбання житла дітям-ситорам</t>
  </si>
  <si>
    <t>0217610</t>
  </si>
  <si>
    <t>0218110</t>
  </si>
  <si>
    <t>8110</t>
  </si>
  <si>
    <t>Заходи із запобігання та ліквідації надзвичайних ситуацій та наслідків стихійного лиха</t>
  </si>
  <si>
    <t>0218220</t>
  </si>
  <si>
    <t>0611020</t>
  </si>
  <si>
    <t>0611150</t>
  </si>
  <si>
    <t>1150</t>
  </si>
  <si>
    <t>0611160</t>
  </si>
  <si>
    <t>1160</t>
  </si>
  <si>
    <t>Інші програми, заклади та заходи у сфері освіти</t>
  </si>
  <si>
    <t>0611161</t>
  </si>
  <si>
    <t>1161</t>
  </si>
  <si>
    <t xml:space="preserve">Забезпечення діяльності інших закладів у сфері освіти </t>
  </si>
  <si>
    <t>0909</t>
  </si>
  <si>
    <t>Надання допомоги дітям-сиротам та дітям, позбавленим батьківського піклування, яким виповнюється 18 років</t>
  </si>
  <si>
    <t>0614030</t>
  </si>
  <si>
    <t>Забезпечення діяльності бібліотек</t>
  </si>
  <si>
    <t>4080</t>
  </si>
  <si>
    <t>Інші заклади та заходи в галузі культури і мистецтва</t>
  </si>
  <si>
    <t>4082</t>
  </si>
  <si>
    <t>Інші заходи в галузі культури і мистецтва</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</si>
  <si>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</si>
  <si>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</si>
  <si>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</si>
  <si>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</si>
  <si>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</si>
  <si>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Надання субсидій населенню для відшкодування витрат на оплату житлово-комунальних послуг</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</si>
  <si>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</si>
  <si>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</si>
  <si>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</si>
  <si>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</si>
  <si>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</si>
  <si>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</si>
  <si>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</si>
  <si>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</si>
  <si>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</si>
  <si>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</si>
  <si>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</si>
  <si>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</si>
  <si>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</si>
  <si>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Надання державної соціальної допомоги малозабезпеченим сім’ям</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</si>
  <si>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</si>
  <si>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</si>
  <si>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</si>
  <si>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</si>
  <si>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</si>
  <si>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</si>
  <si>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</si>
  <si>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</si>
  <si>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</si>
  <si>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</si>
  <si>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</si>
  <si>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</si>
  <si>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</si>
  <si>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</si>
  <si>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</si>
  <si>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</si>
  <si>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</si>
  <si>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0813050</t>
  </si>
  <si>
    <t>0813090</t>
  </si>
  <si>
    <t>Видатки на поховання учасників бойових дій та осіб з інвалідністю внаслідок війни</t>
  </si>
  <si>
    <t>0813100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</si>
  <si>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</si>
  <si>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</si>
  <si>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</si>
  <si>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</si>
  <si>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</si>
  <si>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</si>
  <si>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0813192</t>
  </si>
  <si>
    <t>3092</t>
  </si>
  <si>
    <t>Надання фінансової підтримки громадським організаціям ветеранів і осіб з інвалідністю, діяльність яких має соціальну спрямованість</t>
  </si>
  <si>
    <t>0443</t>
  </si>
  <si>
    <t>Будівництво установ та закладів соціальної сфери</t>
  </si>
  <si>
    <t>3719150</t>
  </si>
  <si>
    <t>9150</t>
  </si>
  <si>
    <t xml:space="preserve">Інші дотації з місцевого бюджету </t>
  </si>
  <si>
    <t>3719770</t>
  </si>
  <si>
    <t>9770</t>
  </si>
  <si>
    <t>Інші субвенції з місцевого бюджету</t>
  </si>
  <si>
    <t>ЖКП</t>
  </si>
  <si>
    <t>дотд.дот</t>
  </si>
  <si>
    <t>ТПСГ</t>
  </si>
  <si>
    <t>похов</t>
  </si>
  <si>
    <t>власні</t>
  </si>
  <si>
    <t>дит</t>
  </si>
  <si>
    <t>медична</t>
  </si>
  <si>
    <t>Кор ОТГ</t>
  </si>
  <si>
    <t>гроші</t>
  </si>
  <si>
    <t>освітня</t>
  </si>
  <si>
    <t>дост.ліки</t>
  </si>
  <si>
    <t>дотац</t>
  </si>
  <si>
    <t>Фінансування районного бюджету  на 2018 рік</t>
  </si>
  <si>
    <t>діабет</t>
  </si>
  <si>
    <t>Доходи  районного бюджету на 2018 рік</t>
  </si>
  <si>
    <t>20000</t>
  </si>
  <si>
    <t>8830</t>
  </si>
  <si>
    <t>8831</t>
  </si>
  <si>
    <t>8832</t>
  </si>
  <si>
    <t>0218830</t>
  </si>
  <si>
    <t>0218831</t>
  </si>
  <si>
    <t>Довгострокові кредити індивідуальним забудовникам житла на селі  та їх повернення</t>
  </si>
  <si>
    <t xml:space="preserve">Надання кредиту </t>
  </si>
  <si>
    <t>Повернення коштів</t>
  </si>
  <si>
    <t>Придбання житла</t>
  </si>
  <si>
    <t>0600000</t>
  </si>
  <si>
    <t>0614060</t>
  </si>
  <si>
    <t>0800000</t>
  </si>
  <si>
    <t>0817323</t>
  </si>
  <si>
    <t>Перелік місцевих (регіональних) програм, які фінансуватимуться за рахунок коштів  районного бюджету  в 2018 році</t>
  </si>
  <si>
    <t>0218832</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</si>
  <si>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</si>
  <si>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проведення виборів депутатів місцевих рад та сільських, селищних, міських голів</t>
  </si>
  <si>
    <t>0316410</t>
  </si>
  <si>
    <t>0316324</t>
  </si>
  <si>
    <t>0470</t>
  </si>
  <si>
    <t>Реалізація інвестиційних проектів</t>
  </si>
  <si>
    <t>7618510</t>
  </si>
  <si>
    <t>Придбання житла для лікарів</t>
  </si>
  <si>
    <t>Обласний бюджет</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</si>
  <si>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</si>
  <si>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</si>
  <si>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Рибинський сільський </t>
  </si>
  <si>
    <t xml:space="preserve">Холминський селищний </t>
  </si>
  <si>
    <t>Корюківська міська</t>
  </si>
  <si>
    <t>Інші субвенції на виконання доручень виборців</t>
  </si>
  <si>
    <t>0118604</t>
  </si>
  <si>
    <t>Фінансова підтримка громадських організацій інвалідів, ветеранів, учасників війни та інших категорій населення на період 2016-2019 роки</t>
  </si>
  <si>
    <t>3</t>
  </si>
  <si>
    <t>4</t>
  </si>
  <si>
    <t>5</t>
  </si>
  <si>
    <t>6</t>
  </si>
  <si>
    <t>7</t>
  </si>
  <si>
    <t>8</t>
  </si>
  <si>
    <t>Програма фінансової забезпеченості діяльності депутатів районної ради по виконання доручень виборців на 2016-2020 роки</t>
  </si>
  <si>
    <t xml:space="preserve">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                                                                                           </t>
  </si>
  <si>
    <t>0110000</t>
  </si>
  <si>
    <t>1513100</t>
  </si>
  <si>
    <t>1513180</t>
  </si>
  <si>
    <t>1513200</t>
  </si>
  <si>
    <t>7610000</t>
  </si>
  <si>
    <t>1510000</t>
  </si>
  <si>
    <t>0310000</t>
  </si>
  <si>
    <t>3022</t>
  </si>
  <si>
    <t>У т.ч. бюджет розвитку</t>
  </si>
  <si>
    <t>Кошти, що передаються із загального фонду бюджету до бюджету розвитку (спеціального фонду)</t>
  </si>
  <si>
    <t>Повернення кредитів </t>
  </si>
  <si>
    <t>Загальний фонд </t>
  </si>
  <si>
    <t>Спеціальний фонд </t>
  </si>
  <si>
    <t>Разом </t>
  </si>
  <si>
    <t>Податки на доходи, податки на прибуток, податки на збільшення ринкової вартості</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</si>
  <si>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</si>
  <si>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</si>
  <si>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</si>
  <si>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</si>
  <si>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Всього бюджет розвитку:</t>
  </si>
  <si>
    <t>Видатки спеціального фонду</t>
  </si>
  <si>
    <t>Разом</t>
  </si>
  <si>
    <t>Назва об’єктів відповідно  до проектно-кошторисної документації; тощо</t>
  </si>
  <si>
    <t>з них</t>
  </si>
  <si>
    <t xml:space="preserve">Назва місцевого бюджету адміністративно-територіальної одиниці </t>
  </si>
  <si>
    <t>Корюківська райдержадміністрації</t>
  </si>
  <si>
    <t>Районна рада</t>
  </si>
  <si>
    <t xml:space="preserve">Корюківська районна державна адміністрація </t>
  </si>
  <si>
    <t xml:space="preserve">ВСЬОГО </t>
  </si>
  <si>
    <t>грн.</t>
  </si>
  <si>
    <t>в т.ч. бюджет розвитку</t>
  </si>
  <si>
    <t>Податок на прибуток підприємств</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</si>
  <si>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</si>
  <si>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</si>
  <si>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</si>
  <si>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</si>
  <si>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Корюківської  райдержадміністрації</t>
  </si>
  <si>
    <t>1</t>
  </si>
  <si>
    <t>2</t>
  </si>
  <si>
    <t>0133</t>
  </si>
  <si>
    <t>0990</t>
  </si>
  <si>
    <t>0810</t>
  </si>
  <si>
    <t>0731</t>
  </si>
  <si>
    <t>0763</t>
  </si>
  <si>
    <t>Найменування згідно
 з класифікацією доходів бюджету</t>
  </si>
  <si>
    <t>Офіційні трансферти</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</si>
  <si>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</si>
  <si>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</si>
  <si>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</si>
  <si>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</si>
  <si>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</si>
  <si>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</si>
  <si>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</si>
  <si>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</si>
  <si>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оплата праці</t>
  </si>
  <si>
    <t>грн</t>
  </si>
  <si>
    <t>бюджет розвитку</t>
  </si>
  <si>
    <t>Управління соціального захисту населення Корюківської райдержадміністрації</t>
  </si>
  <si>
    <t>0910</t>
  </si>
  <si>
    <t>Інші субвенції</t>
  </si>
  <si>
    <t>1070</t>
  </si>
  <si>
    <t>Субвенції</t>
  </si>
  <si>
    <t>Неподаткові надходження</t>
  </si>
  <si>
    <t>Доходи від власності та підприємницької діяльності</t>
  </si>
  <si>
    <t xml:space="preserve">Разом видатків   </t>
  </si>
  <si>
    <t xml:space="preserve">Разом </t>
  </si>
  <si>
    <t>Загальний фонд</t>
  </si>
  <si>
    <t>Спеціальний фонд</t>
  </si>
  <si>
    <t>Всього</t>
  </si>
  <si>
    <t>Код</t>
  </si>
  <si>
    <t>Податкові надходження</t>
  </si>
  <si>
    <t>Корюківська районна рада</t>
  </si>
  <si>
    <t xml:space="preserve">Корюківська районна  державна адміністрація </t>
  </si>
  <si>
    <t>Районний відділ освіти Корюківської райдержадміністрації</t>
  </si>
  <si>
    <t>0921</t>
  </si>
  <si>
    <t>Найменування місцевої (регіональної) програми</t>
  </si>
  <si>
    <t>Всього доходів</t>
  </si>
  <si>
    <t>1060</t>
  </si>
  <si>
    <t>0320</t>
  </si>
  <si>
    <t>1090</t>
  </si>
  <si>
    <t>1030</t>
  </si>
  <si>
    <t>1010</t>
  </si>
  <si>
    <t>1020</t>
  </si>
  <si>
    <t>1040</t>
  </si>
  <si>
    <t>0829</t>
  </si>
  <si>
    <t>0111</t>
  </si>
  <si>
    <t>0824</t>
  </si>
  <si>
    <t>0490</t>
  </si>
  <si>
    <t>Начальник фінансового управління</t>
  </si>
  <si>
    <t>В.І.Єременко</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</si>
  <si>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</si>
  <si>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</si>
  <si>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</si>
  <si>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"Почесний громадянин Корюківського району на 2016 - 2020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</si>
  <si>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</si>
  <si>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</si>
  <si>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</si>
  <si>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Б-Слобідський сільський</t>
  </si>
  <si>
    <t>Олександрівський сільський</t>
  </si>
  <si>
    <t>Перелюбський сільський</t>
  </si>
  <si>
    <t>Шишківський сільський</t>
  </si>
  <si>
    <t>Корюківська районна державна адміністрація</t>
  </si>
  <si>
    <t>Районна Програма підтримки індивідуального житлового будівництва та розвитку особистого селянського господарства "Власний дім" на 2016 - 2020 роки</t>
  </si>
  <si>
    <t>Надання кредитів</t>
  </si>
  <si>
    <t>Код програмної класифікації видатків та кредитування місцевих бюджетів</t>
  </si>
  <si>
    <t>0100000</t>
  </si>
  <si>
    <t>0118600</t>
  </si>
  <si>
    <t>0118601</t>
  </si>
  <si>
    <t>8601</t>
  </si>
  <si>
    <t xml:space="preserve">Нагородження відзнаками Корюківської районної ради </t>
  </si>
  <si>
    <t>0118602</t>
  </si>
  <si>
    <t>8602</t>
  </si>
  <si>
    <t>Розвиток архівної справи на 2016 - 2018 роки</t>
  </si>
  <si>
    <t>0118603</t>
  </si>
  <si>
    <t>8603</t>
  </si>
  <si>
    <t>Почесний громадянин Корюківського району</t>
  </si>
  <si>
    <t>0300000</t>
  </si>
  <si>
    <t>0312180</t>
  </si>
  <si>
    <t>2180</t>
  </si>
  <si>
    <t>0726</t>
  </si>
  <si>
    <t>0312220</t>
  </si>
  <si>
    <t>2220</t>
  </si>
  <si>
    <t>0312210</t>
  </si>
  <si>
    <t>0312214</t>
  </si>
  <si>
    <t>2214</t>
  </si>
  <si>
    <t>в тому числі за рахунок медичної субвенції з державного бюджету</t>
  </si>
  <si>
    <t>0313400</t>
  </si>
  <si>
    <t>0313401</t>
  </si>
  <si>
    <t>3401</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</si>
  <si>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</si>
  <si>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</si>
  <si>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</si>
  <si>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</si>
  <si>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</si>
  <si>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0313110</t>
  </si>
  <si>
    <t>0313131</t>
  </si>
  <si>
    <t>0313130</t>
  </si>
  <si>
    <t>3130</t>
  </si>
  <si>
    <t>Здійснення соціальної роботи з вразливими категоріями населення</t>
  </si>
  <si>
    <t>3131</t>
  </si>
  <si>
    <t>0313140</t>
  </si>
  <si>
    <t>3140</t>
  </si>
  <si>
    <t>Соціальний захист ветеранів війни та праці</t>
  </si>
  <si>
    <t>3202</t>
  </si>
  <si>
    <t>3200</t>
  </si>
  <si>
    <t>0315010</t>
  </si>
  <si>
    <t>5010</t>
  </si>
  <si>
    <t>0315011</t>
  </si>
  <si>
    <t>5011</t>
  </si>
  <si>
    <t>Проведення навчально-тренувальних зборів і змагань з олімпійських видів спорту</t>
  </si>
  <si>
    <t>0317810</t>
  </si>
  <si>
    <t>7810</t>
  </si>
  <si>
    <t>8600</t>
  </si>
  <si>
    <t>0318600</t>
  </si>
  <si>
    <t>0318601</t>
  </si>
  <si>
    <t>Нагородження відзнаками Корюківської районної державної адміністрації</t>
  </si>
  <si>
    <t>в тому числі за рахунок освітньої субвенції</t>
  </si>
  <si>
    <t>1000000</t>
  </si>
  <si>
    <t xml:space="preserve">Корюківська районна рада </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</si>
  <si>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</si>
  <si>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</si>
  <si>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1011170</t>
  </si>
  <si>
    <t>1170</t>
  </si>
  <si>
    <t>1011190</t>
  </si>
  <si>
    <t>1190</t>
  </si>
  <si>
    <t>1011230</t>
  </si>
  <si>
    <t>1230</t>
  </si>
  <si>
    <t>1500000</t>
  </si>
  <si>
    <t>1511060</t>
  </si>
  <si>
    <t>1513010</t>
  </si>
  <si>
    <t>3010</t>
  </si>
  <si>
    <t>1513011</t>
  </si>
  <si>
    <t>3011</t>
  </si>
  <si>
    <t>3012</t>
  </si>
  <si>
    <t>Надання пільг та субсидій населенню на придбання твердого та рідкого пічного побутового палива і скрапленого газу</t>
  </si>
  <si>
    <t>1513020</t>
  </si>
  <si>
    <t>3020</t>
  </si>
  <si>
    <t>1513021</t>
  </si>
  <si>
    <t>3021</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</si>
  <si>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</si>
  <si>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</si>
  <si>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</si>
  <si>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</si>
  <si>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</si>
  <si>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</si>
  <si>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</si>
  <si>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</si>
  <si>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</si>
  <si>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</si>
  <si>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1513041</t>
  </si>
  <si>
    <t>3040</t>
  </si>
  <si>
    <t>3041</t>
  </si>
  <si>
    <t>1513042</t>
  </si>
  <si>
    <t>3042</t>
  </si>
  <si>
    <t>1513043</t>
  </si>
  <si>
    <t>3043</t>
  </si>
  <si>
    <t>1513044</t>
  </si>
  <si>
    <t>3044</t>
  </si>
  <si>
    <t>1513045</t>
  </si>
  <si>
    <t>3045</t>
  </si>
  <si>
    <t>1513046</t>
  </si>
  <si>
    <t>3046</t>
  </si>
  <si>
    <t>1513047</t>
  </si>
  <si>
    <t>3047</t>
  </si>
  <si>
    <t>1513048</t>
  </si>
  <si>
    <t>3048</t>
  </si>
  <si>
    <t>Надання державної соціальної допомоги інвалідам з дитинства та дітям-інвалідам</t>
  </si>
  <si>
    <t>1513049</t>
  </si>
  <si>
    <t>3049</t>
  </si>
  <si>
    <t>1513050</t>
  </si>
  <si>
    <t>3050</t>
  </si>
  <si>
    <t>Пільгове медичне обслуговування осіб, які постраждали внаслідок Чорнобильської катастрофи</t>
  </si>
  <si>
    <t>1513080</t>
  </si>
  <si>
    <t>3080</t>
  </si>
  <si>
    <t>1513090</t>
  </si>
  <si>
    <t>3090</t>
  </si>
  <si>
    <t>3100</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</si>
  <si>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</si>
  <si>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</si>
  <si>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</si>
  <si>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3180</t>
  </si>
  <si>
    <t>1513202</t>
  </si>
  <si>
    <t>4030</t>
  </si>
  <si>
    <t>2414060</t>
  </si>
  <si>
    <t>4060</t>
  </si>
  <si>
    <t>4200</t>
  </si>
  <si>
    <t>4201</t>
  </si>
  <si>
    <t>0312010</t>
  </si>
  <si>
    <t>2010</t>
  </si>
  <si>
    <t>Багатопрофільна стаціонарна медична допомога населенню</t>
  </si>
  <si>
    <t>2210</t>
  </si>
  <si>
    <t>3400</t>
  </si>
  <si>
    <t>7600000</t>
  </si>
  <si>
    <t>7618700</t>
  </si>
  <si>
    <t>8700</t>
  </si>
  <si>
    <t>0180</t>
  </si>
  <si>
    <t>Домашлинський сільський</t>
  </si>
  <si>
    <t>0317830</t>
  </si>
  <si>
    <t>0380</t>
  </si>
  <si>
    <t>Заходи та роботи з мобілізаційної підготовки місцевого значення</t>
  </si>
  <si>
    <t>0317450</t>
  </si>
  <si>
    <t>0411</t>
  </si>
  <si>
    <t>Сприяння розвитку малого та середнього підприємництва</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</si>
  <si>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</si>
  <si>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0318100</t>
  </si>
  <si>
    <t>0318106</t>
  </si>
  <si>
    <t>Капітальні видатки</t>
  </si>
  <si>
    <t>Інші неподаткові надходження</t>
  </si>
  <si>
    <t xml:space="preserve">Дотації </t>
  </si>
  <si>
    <t xml:space="preserve">Базова дотація </t>
  </si>
  <si>
    <t xml:space="preserve">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 </t>
  </si>
  <si>
    <t>Субвенція з державного бюджету місцевим бюджетам на відшкодування вартості лікарських засобів для лікування окремих захворювань</t>
  </si>
  <si>
    <t>3016</t>
  </si>
  <si>
    <t>1513016</t>
  </si>
  <si>
    <t>0110170</t>
  </si>
  <si>
    <t>0170</t>
  </si>
  <si>
    <t>0315050</t>
  </si>
  <si>
    <t>0315051</t>
  </si>
  <si>
    <t>0315053</t>
  </si>
  <si>
    <t>Підтримка фізкультурно-спортивного руху</t>
  </si>
  <si>
    <t>Реалізація державної політики у молодіжній сфері</t>
  </si>
  <si>
    <t>Проведення спортивної роботи в регіоні</t>
  </si>
  <si>
    <t>5050</t>
  </si>
  <si>
    <t>Субвенція з державного бюджету місцевим бюджетам на надання державної підтримки особам з особливими освітніми потребами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</si>
  <si>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</si>
  <si>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</si>
  <si>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</si>
  <si>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</si>
  <si>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Фінансування за активними операціями</t>
  </si>
  <si>
    <t>Зміни обсягів бюджетних коштів</t>
  </si>
  <si>
    <t>7618800</t>
  </si>
  <si>
    <t>8800</t>
  </si>
  <si>
    <t>Код ФКВКБЗ</t>
  </si>
  <si>
    <t>Код ТПКВКМБ  /  ТКВКБМС</t>
  </si>
  <si>
    <t>Кредитування - всього</t>
  </si>
  <si>
    <t>Повернення кредитів до районного бюджету та розподіл надання кредитів з районного бюджету в 2017 році</t>
  </si>
  <si>
    <t>0318107</t>
  </si>
  <si>
    <t>Прибинський сільський</t>
  </si>
  <si>
    <t>1513040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</si>
  <si>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</si>
  <si>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Методичне забезпечення діяльності навчальних закладів та інші заходи в галузі освіти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</si>
  <si>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</si>
  <si>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9</t>
  </si>
  <si>
    <t>Фінансове управління Корюківської райдержадміністрації                                                                    (в частині міжбюджетних трансфертів, резервного фонду)</t>
  </si>
  <si>
    <t>Фінансове управління Корюківської райдержадміністрації                                                                (в частині міжбюджетних трансфертів, резервного фонду)</t>
  </si>
  <si>
    <t>7618440</t>
  </si>
  <si>
    <t>8440</t>
  </si>
  <si>
    <t>Капітальні трансферти іншим бюджетам</t>
  </si>
  <si>
    <t>загальний фонд</t>
  </si>
  <si>
    <t>спеціальний фонд</t>
  </si>
  <si>
    <t xml:space="preserve">Субвенція з державного бюджету місцевим бюджетам на здійснення заходів щодо соціально-економічного розвитку окремих територій </t>
  </si>
  <si>
    <t>ЧАЕС</t>
  </si>
  <si>
    <t>Поховання</t>
  </si>
  <si>
    <t>Інша субв.</t>
  </si>
  <si>
    <t>Інсулін</t>
  </si>
  <si>
    <t>З Х.ОТГ</t>
  </si>
  <si>
    <t>з Кор. ОТГ</t>
  </si>
  <si>
    <t xml:space="preserve"> з с/р соц.прц.</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</si>
  <si>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</si>
  <si>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Холми ОТГ</t>
  </si>
  <si>
    <t>Розподіл видатків районного бюджету  на 2018 рік</t>
  </si>
  <si>
    <t>Корюк. Отг</t>
  </si>
  <si>
    <t>0110150</t>
  </si>
  <si>
    <t>0150</t>
  </si>
  <si>
    <t>0110180</t>
  </si>
  <si>
    <t>Інша діяльність у сфері державного управління</t>
  </si>
  <si>
    <t>0200000</t>
  </si>
  <si>
    <t>0210000</t>
  </si>
  <si>
    <t>0212010</t>
  </si>
  <si>
    <t>0212111</t>
  </si>
  <si>
    <t>2111</t>
  </si>
  <si>
    <t>Первинна медична допомога населенню, що надається центрами первинної медичної (медико-санітарної) допомоги</t>
  </si>
  <si>
    <t>0212144</t>
  </si>
  <si>
    <t>2144</t>
  </si>
  <si>
    <t>Придбання житла лікарям</t>
  </si>
  <si>
    <t xml:space="preserve"> </t>
  </si>
  <si>
    <t>0614080</t>
  </si>
  <si>
    <t>2414030</t>
  </si>
  <si>
    <t>0614082</t>
  </si>
  <si>
    <t>Придбання житла дітям-сиротам</t>
  </si>
  <si>
    <t>Здійснення заходів та реалізація проектів на виконання Державної цільової соціальної програми «Молодь України»</t>
  </si>
  <si>
    <t>0213131</t>
  </si>
  <si>
    <t>0210180</t>
  </si>
  <si>
    <t>0813230</t>
  </si>
  <si>
    <t>3230</t>
  </si>
  <si>
    <t>0611170</t>
  </si>
  <si>
    <t xml:space="preserve">Додаток 2 до рішення  сесії районної ради від __грудня 2017 року Про районний бюджет на 2018 рік" </t>
  </si>
  <si>
    <t>Додаток 1 до рішення сесії районної ради від __ грудня 2017 року "Про районний бюджет на 2018 рік"</t>
  </si>
  <si>
    <t>Додаток 4 до рішення  сесії районної ради від __ грудня  2017 року  "Про районний бюджет на 2018 рік"</t>
  </si>
  <si>
    <t xml:space="preserve">Додаток 5 до рішення сесії районної ради  від __ грудня 2017 року "Про районний бюджет на 2018 рік" </t>
  </si>
  <si>
    <t>Міжбюджетні трансферти  з районного бюджету місцевим бюджетам  на 2018 рік</t>
  </si>
  <si>
    <t xml:space="preserve">Додаток 6 до рішення сесії районної ради  від __ грудня 2017 року "Про районний бюджет на 2018 рік" </t>
  </si>
  <si>
    <t>Перелік об‘єктів, видатки на які у 2018 році будуть проводитися за рахунок коштів бюджету розвитку</t>
  </si>
  <si>
    <t xml:space="preserve">Додаток 3 до рішення  сесії районної  ради від __ грудня 2017 року "Про районний бюджет на 2018 рік" </t>
  </si>
  <si>
    <t xml:space="preserve">Додаток 7 до рішення сесії районної ради від __ грудня 2017 року "Про районний бюджет на 2018 рік" </t>
  </si>
  <si>
    <t>Співфінансування реконструкції котельні з встановлення твердопаливних котлів відділення стаціонарного догляду для постійного або тимчасового проживання територіального центру по вул. Спортивна, 9 в смт Холми Корюківського району Чернігівської області</t>
  </si>
  <si>
    <t>Програма забезпечення медичних закладів Корюківського району медичними кадрами та придбання житла для лікарів протягом 2018 -2019 року</t>
  </si>
  <si>
    <t>ПРОГРАМА</t>
  </si>
  <si>
    <t>Програма покращення матеріально-технічного забезпечення військовозобов’язаних, призваних за мобілізацією, забезпечення проведення заходів з мобілізаційної підготовки, мобілізації, територіальної оборони, призову громадян на строкову військову службу,  навчальних зборів та агітаційних заходів щодо залучення громадян для проходження служби за контрактом в ЗСУ  на 2018 рік</t>
  </si>
  <si>
    <t>Охрамієвицький сільский</t>
  </si>
</sst>
</file>

<file path=xl/styles.xml><?xml version="1.0" encoding="utf-8"?>
<styleSheet xmlns="http://schemas.openxmlformats.org/spreadsheetml/2006/main">
  <numFmts count="6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50">
    <font>
      <sz val="10"/>
      <name val="Arial Cyr"/>
      <family val="0"/>
    </font>
    <font>
      <u val="single"/>
      <sz val="10"/>
      <color indexed="12"/>
      <name val="Arial Cyr"/>
      <family val="0"/>
    </font>
    <font>
      <u val="single"/>
      <sz val="10"/>
      <color indexed="36"/>
      <name val="Arial Cyr"/>
      <family val="0"/>
    </font>
    <font>
      <sz val="11"/>
      <name val="Times New Roman"/>
      <family val="1"/>
    </font>
    <font>
      <sz val="14"/>
      <name val="Times New Roman"/>
      <family val="1"/>
    </font>
    <font>
      <b/>
      <sz val="14"/>
      <name val="Times New Roman"/>
      <family val="1"/>
    </font>
    <font>
      <sz val="8"/>
      <name val="Arial Cyr"/>
      <family val="0"/>
    </font>
    <font>
      <sz val="10"/>
      <name val="Arial"/>
      <family val="0"/>
    </font>
    <font>
      <b/>
      <sz val="11"/>
      <name val="Times New Roman"/>
      <family val="1"/>
    </font>
    <font>
      <sz val="10"/>
      <name val="Times New Roman"/>
      <family val="1"/>
    </font>
    <font>
      <sz val="12"/>
      <name val="Times New Roman"/>
      <family val="1"/>
    </font>
    <font>
      <b/>
      <sz val="12"/>
      <name val="Times New Roman"/>
      <family val="1"/>
    </font>
    <font>
      <b/>
      <sz val="10"/>
      <name val="Times New Roman"/>
      <family val="1"/>
    </font>
    <font>
      <sz val="9"/>
      <name val="Times New Roman"/>
      <family val="1"/>
    </font>
    <font>
      <sz val="10"/>
      <name val="Helv"/>
      <family val="0"/>
    </font>
    <font>
      <b/>
      <sz val="8"/>
      <name val="Times New Roman"/>
      <family val="1"/>
    </font>
    <font>
      <b/>
      <sz val="16"/>
      <name val="Times New Roman"/>
      <family val="1"/>
    </font>
    <font>
      <b/>
      <sz val="18"/>
      <name val="Times New Roman"/>
      <family val="1"/>
    </font>
    <font>
      <sz val="9"/>
      <color indexed="8"/>
      <name val="Times New Roman"/>
      <family val="1"/>
    </font>
    <font>
      <b/>
      <sz val="16"/>
      <color indexed="8"/>
      <name val="Times New Roman"/>
      <family val="1"/>
    </font>
    <font>
      <i/>
      <sz val="14"/>
      <name val="Times New Roman"/>
      <family val="1"/>
    </font>
    <font>
      <sz val="11"/>
      <color indexed="8"/>
      <name val="Times New Roman"/>
      <family val="1"/>
    </font>
    <font>
      <sz val="16"/>
      <name val="Times New Roman"/>
      <family val="1"/>
    </font>
    <font>
      <sz val="8"/>
      <name val="Times New Roman"/>
      <family val="1"/>
    </font>
    <font>
      <b/>
      <sz val="20"/>
      <name val="Times New Roman"/>
      <family val="1"/>
    </font>
    <font>
      <b/>
      <sz val="18"/>
      <color indexed="8"/>
      <name val="Times New Roman"/>
      <family val="1"/>
    </font>
    <font>
      <sz val="14"/>
      <color indexed="10"/>
      <name val="Times New Roman"/>
      <family val="1"/>
    </font>
    <font>
      <i/>
      <sz val="12"/>
      <name val="Times New Roman"/>
      <family val="1"/>
    </font>
    <font>
      <b/>
      <sz val="9"/>
      <name val="Times New Roman"/>
      <family val="1"/>
    </font>
    <font>
      <b/>
      <sz val="14.5"/>
      <name val="Times New Roman"/>
      <family val="1"/>
    </font>
    <font>
      <b/>
      <sz val="12"/>
      <color indexed="8"/>
      <name val="Times New Roman"/>
      <family val="1"/>
    </font>
    <font>
      <sz val="10"/>
      <color indexed="10"/>
      <name val="Times New Roman"/>
      <family val="1"/>
    </font>
    <font>
      <sz val="6"/>
      <name val="Times New Roman"/>
      <family val="1"/>
    </font>
    <font>
      <sz val="10"/>
      <color indexed="22"/>
      <name val="Times New Roman"/>
      <family val="1"/>
    </font>
    <font>
      <b/>
      <sz val="14"/>
      <color indexed="8"/>
      <name val="Times New Roman"/>
      <family val="1"/>
    </font>
    <font>
      <b/>
      <i/>
      <sz val="10"/>
      <name val="Times New Roman"/>
      <family val="1"/>
    </font>
    <font>
      <sz val="10"/>
      <color indexed="55"/>
      <name val="Times New Roman"/>
      <family val="1"/>
    </font>
    <font>
      <sz val="11"/>
      <color indexed="10"/>
      <name val="Times New Roman"/>
      <family val="1"/>
    </font>
    <font>
      <b/>
      <sz val="11"/>
      <color indexed="10"/>
      <name val="Times New Roman"/>
      <family val="1"/>
    </font>
    <font>
      <sz val="11"/>
      <color indexed="12"/>
      <name val="Times New Roman"/>
      <family val="1"/>
    </font>
    <font>
      <sz val="10"/>
      <color indexed="12"/>
      <name val="Times New Roman"/>
      <family val="1"/>
    </font>
    <font>
      <b/>
      <sz val="12"/>
      <color indexed="12"/>
      <name val="Times New Roman"/>
      <family val="1"/>
    </font>
    <font>
      <b/>
      <i/>
      <sz val="12"/>
      <color indexed="12"/>
      <name val="Times New Roman"/>
      <family val="1"/>
    </font>
    <font>
      <b/>
      <i/>
      <sz val="9"/>
      <name val="Times New Roman"/>
      <family val="1"/>
    </font>
    <font>
      <b/>
      <i/>
      <sz val="14"/>
      <name val="Times New Roman"/>
      <family val="1"/>
    </font>
    <font>
      <b/>
      <i/>
      <sz val="12"/>
      <name val="Times New Roman"/>
      <family val="1"/>
    </font>
    <font>
      <i/>
      <sz val="10"/>
      <name val="Times New Roman"/>
      <family val="1"/>
    </font>
    <font>
      <i/>
      <sz val="16"/>
      <name val="Times New Roman"/>
      <family val="1"/>
    </font>
    <font>
      <b/>
      <i/>
      <sz val="16"/>
      <name val="Times New Roman"/>
      <family val="1"/>
    </font>
    <font>
      <sz val="14"/>
      <color indexed="9"/>
      <name val="Times New Roman"/>
      <family val="1"/>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color indexed="63"/>
      </left>
      <right>
        <color indexed="63"/>
      </right>
      <top>
        <color indexed="63"/>
      </top>
      <bottom style="thin"/>
    </border>
  </borders>
  <cellStyleXfs count="30">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ont="0" applyFill="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6">
    <xf numFmtId="0" fontId="0" fillId="0" borderId="0" xfId="0" applyAlignment="1">
      <alignment/>
    </xf>
    <xf numFmtId="0" fontId="15" fillId="0" borderId="0" xfId="21" applyFont="1" applyAlignment="1">
      <alignment wrapText="1"/>
      <protection/>
    </xf>
    <xf numFmtId="205" fontId="10"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right"/>
    </xf>
    <xf numFmtId="180" fontId="9" fillId="0" borderId="0" xfId="0" applyNumberFormat="1" applyFont="1" applyAlignment="1">
      <alignment/>
    </xf>
    <xf numFmtId="0" fontId="9" fillId="0" borderId="0" xfId="0" applyFont="1" applyFill="1" applyAlignment="1" applyProtection="1">
      <alignment/>
      <protection locked="0"/>
    </xf>
    <xf numFmtId="0" fontId="18" fillId="0" borderId="0" xfId="0" applyFont="1" applyFill="1" applyAlignment="1" applyProtection="1">
      <alignment horizontal="right" vertical="top" wrapText="1"/>
      <protection locked="0"/>
    </xf>
    <xf numFmtId="0" fontId="18" fillId="0" borderId="0" xfId="0" applyFont="1" applyFill="1" applyAlignment="1" applyProtection="1">
      <alignment vertical="top" wrapText="1"/>
      <protection locked="0"/>
    </xf>
    <xf numFmtId="3" fontId="9" fillId="0" borderId="0" xfId="0" applyNumberFormat="1" applyFont="1" applyFill="1" applyAlignment="1" applyProtection="1">
      <alignment/>
      <protection locked="0"/>
    </xf>
    <xf numFmtId="49" fontId="11" fillId="0" borderId="0" xfId="0" applyNumberFormat="1" applyFont="1" applyFill="1" applyAlignment="1" applyProtection="1">
      <alignment horizontal="center"/>
      <protection locked="0"/>
    </xf>
    <xf numFmtId="0" fontId="11" fillId="0" borderId="0" xfId="0" applyFont="1" applyFill="1" applyAlignment="1" applyProtection="1">
      <alignment horizontal="center"/>
      <protection locked="0"/>
    </xf>
    <xf numFmtId="3" fontId="4" fillId="0" borderId="1" xfId="0" applyNumberFormat="1" applyFont="1" applyBorder="1" applyAlignment="1">
      <alignment horizontal="right"/>
    </xf>
    <xf numFmtId="0" fontId="4" fillId="2" borderId="2" xfId="0" applyNumberFormat="1" applyFont="1" applyFill="1" applyBorder="1" applyAlignment="1" applyProtection="1">
      <alignment horizontal="center" vertical="top" wrapText="1"/>
      <protection/>
    </xf>
    <xf numFmtId="0" fontId="4" fillId="2" borderId="1" xfId="0" applyNumberFormat="1" applyFont="1" applyFill="1" applyBorder="1" applyAlignment="1" applyProtection="1">
      <alignment horizontal="center" vertical="top" wrapText="1"/>
      <protection/>
    </xf>
    <xf numFmtId="0" fontId="11" fillId="0" borderId="0" xfId="0" applyFont="1" applyAlignment="1">
      <alignment vertical="center" wrapText="1"/>
    </xf>
    <xf numFmtId="0" fontId="3" fillId="0" borderId="0" xfId="0" applyNumberFormat="1" applyFont="1" applyFill="1" applyAlignment="1" applyProtection="1">
      <alignment wrapText="1"/>
      <protection/>
    </xf>
    <xf numFmtId="0" fontId="3" fillId="0" borderId="1" xfId="0" applyFont="1" applyBorder="1" applyAlignment="1">
      <alignment horizontal="left" vertical="center" wrapText="1"/>
    </xf>
    <xf numFmtId="3" fontId="8" fillId="0" borderId="1" xfId="0" applyNumberFormat="1" applyFont="1" applyFill="1" applyBorder="1" applyAlignment="1" applyProtection="1">
      <alignment horizontal="right" vertical="center" wrapText="1"/>
      <protection/>
    </xf>
    <xf numFmtId="3" fontId="3" fillId="0" borderId="1" xfId="0" applyNumberFormat="1" applyFont="1" applyFill="1" applyBorder="1" applyAlignment="1" applyProtection="1">
      <alignment horizontal="right" vertical="center" wrapText="1"/>
      <protection/>
    </xf>
    <xf numFmtId="191" fontId="21" fillId="0" borderId="1" xfId="0" applyNumberFormat="1" applyFont="1" applyBorder="1" applyAlignment="1">
      <alignment vertical="center" wrapText="1"/>
    </xf>
    <xf numFmtId="0" fontId="3" fillId="0" borderId="1" xfId="0" applyNumberFormat="1" applyFont="1" applyFill="1" applyBorder="1" applyAlignment="1" applyProtection="1">
      <alignment vertical="center" wrapText="1"/>
      <protection/>
    </xf>
    <xf numFmtId="191" fontId="3" fillId="0" borderId="1"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wrapText="1"/>
      <protection/>
    </xf>
    <xf numFmtId="0" fontId="3" fillId="0" borderId="1" xfId="0" applyFont="1" applyBorder="1" applyAlignment="1">
      <alignment wrapText="1"/>
    </xf>
    <xf numFmtId="0" fontId="4" fillId="0" borderId="0" xfId="0" applyFont="1" applyFill="1" applyAlignment="1">
      <alignment/>
    </xf>
    <xf numFmtId="0" fontId="5"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5" fillId="0" borderId="0" xfId="0" applyNumberFormat="1" applyFont="1" applyFill="1" applyBorder="1" applyAlignment="1" applyProtection="1">
      <alignment horizontal="left" vertical="top"/>
      <protection/>
    </xf>
    <xf numFmtId="1" fontId="4" fillId="0" borderId="0" xfId="0" applyNumberFormat="1" applyFont="1" applyBorder="1" applyAlignment="1">
      <alignment/>
    </xf>
    <xf numFmtId="0" fontId="9" fillId="0" borderId="0" xfId="0" applyFont="1" applyAlignment="1">
      <alignment/>
    </xf>
    <xf numFmtId="0" fontId="5" fillId="0" borderId="0" xfId="0" applyFont="1" applyAlignment="1">
      <alignment wrapText="1"/>
    </xf>
    <xf numFmtId="0" fontId="11" fillId="0" borderId="0" xfId="0" applyFont="1" applyAlignment="1">
      <alignment wrapText="1"/>
    </xf>
    <xf numFmtId="0" fontId="5" fillId="0" borderId="0" xfId="0" applyFont="1" applyFill="1" applyAlignment="1">
      <alignment horizontal="left"/>
    </xf>
    <xf numFmtId="0" fontId="11" fillId="0" borderId="0" xfId="0" applyFont="1" applyAlignment="1">
      <alignment horizontal="center" vertical="center" wrapText="1"/>
    </xf>
    <xf numFmtId="0" fontId="17" fillId="0" borderId="0" xfId="21" applyFont="1" applyAlignment="1">
      <alignment horizontal="center" wrapText="1"/>
      <protection/>
    </xf>
    <xf numFmtId="0" fontId="8"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vertical="center" wrapText="1"/>
      <protection/>
    </xf>
    <xf numFmtId="0" fontId="12" fillId="0" borderId="1" xfId="0"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center" vertical="center"/>
      <protection/>
    </xf>
    <xf numFmtId="0" fontId="9" fillId="0" borderId="0" xfId="19" applyNumberFormat="1" applyFont="1" applyFill="1" applyBorder="1" applyAlignment="1" applyProtection="1">
      <alignment vertical="top"/>
      <protection/>
    </xf>
    <xf numFmtId="3" fontId="9" fillId="0" borderId="0" xfId="0" applyNumberFormat="1" applyFont="1" applyAlignment="1">
      <alignment/>
    </xf>
    <xf numFmtId="0" fontId="4" fillId="0" borderId="1" xfId="0" applyNumberFormat="1" applyFont="1" applyFill="1" applyBorder="1" applyAlignment="1" applyProtection="1">
      <alignment horizontal="center" vertical="top" wrapText="1"/>
      <protection/>
    </xf>
    <xf numFmtId="49" fontId="4" fillId="0" borderId="1" xfId="0" applyNumberFormat="1" applyFont="1" applyFill="1" applyBorder="1" applyAlignment="1">
      <alignment horizontal="center" vertical="center"/>
    </xf>
    <xf numFmtId="0" fontId="4" fillId="2" borderId="3" xfId="0" applyNumberFormat="1" applyFont="1" applyFill="1" applyBorder="1" applyAlignment="1" applyProtection="1">
      <alignment horizontal="center" vertical="top" wrapText="1"/>
      <protection/>
    </xf>
    <xf numFmtId="0" fontId="5" fillId="0" borderId="0" xfId="0" applyFont="1" applyFill="1" applyAlignment="1">
      <alignment horizontal="center"/>
    </xf>
    <xf numFmtId="0" fontId="4" fillId="0" borderId="0" xfId="0" applyFont="1" applyFill="1" applyAlignment="1">
      <alignment horizontal="center"/>
    </xf>
    <xf numFmtId="49" fontId="4" fillId="0" borderId="1" xfId="0" applyNumberFormat="1" applyFont="1" applyFill="1" applyBorder="1" applyAlignment="1" applyProtection="1">
      <alignment horizontal="center" vertical="center"/>
      <protection/>
    </xf>
    <xf numFmtId="1" fontId="9" fillId="0" borderId="0" xfId="0" applyNumberFormat="1" applyFont="1" applyAlignment="1">
      <alignment/>
    </xf>
    <xf numFmtId="0" fontId="28" fillId="0" borderId="0" xfId="0" applyFont="1" applyFill="1" applyAlignment="1" applyProtection="1">
      <alignment horizontal="left" vertical="top" wrapText="1"/>
      <protection locked="0"/>
    </xf>
    <xf numFmtId="0" fontId="12" fillId="0" borderId="0" xfId="24" applyFont="1" applyAlignment="1" applyProtection="1">
      <alignment vertical="top" wrapText="1"/>
      <protection locked="0"/>
    </xf>
    <xf numFmtId="0" fontId="8" fillId="0" borderId="0" xfId="24" applyFont="1" applyAlignment="1">
      <alignment horizontal="center" vertical="top" wrapText="1"/>
      <protection/>
    </xf>
    <xf numFmtId="0" fontId="13" fillId="0" borderId="0" xfId="19" applyNumberFormat="1" applyFont="1" applyFill="1" applyBorder="1" applyAlignment="1" applyProtection="1">
      <alignment horizontal="right" vertical="top"/>
      <protection/>
    </xf>
    <xf numFmtId="0" fontId="9" fillId="0" borderId="0" xfId="25" applyFont="1">
      <alignment/>
      <protection/>
    </xf>
    <xf numFmtId="0" fontId="23" fillId="0" borderId="0" xfId="19" applyNumberFormat="1" applyFont="1" applyFill="1" applyBorder="1" applyAlignment="1" applyProtection="1">
      <alignment vertical="top"/>
      <protection/>
    </xf>
    <xf numFmtId="0" fontId="11" fillId="0" borderId="1" xfId="0" applyNumberFormat="1" applyFont="1" applyFill="1" applyBorder="1" applyAlignment="1" applyProtection="1">
      <alignment horizontal="center" vertical="center" wrapText="1"/>
      <protection/>
    </xf>
    <xf numFmtId="0" fontId="27" fillId="0" borderId="1" xfId="0" applyFont="1" applyBorder="1" applyAlignment="1">
      <alignment horizontal="justify" wrapText="1"/>
    </xf>
    <xf numFmtId="3"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2" fontId="9" fillId="0" borderId="0" xfId="0" applyNumberFormat="1" applyFont="1" applyFill="1" applyAlignment="1" applyProtection="1">
      <alignment/>
      <protection locked="0"/>
    </xf>
    <xf numFmtId="0" fontId="3" fillId="0" borderId="1" xfId="0" applyFont="1" applyBorder="1" applyAlignment="1">
      <alignment horizontal="justify" vertical="center" wrapText="1"/>
    </xf>
    <xf numFmtId="0" fontId="8" fillId="0" borderId="1" xfId="0" applyNumberFormat="1" applyFont="1" applyFill="1" applyBorder="1" applyAlignment="1" applyProtection="1">
      <alignment horizontal="justify" vertical="center" wrapText="1"/>
      <protection/>
    </xf>
    <xf numFmtId="0" fontId="3" fillId="0" borderId="1" xfId="0" applyNumberFormat="1" applyFont="1" applyFill="1" applyBorder="1" applyAlignment="1" applyProtection="1">
      <alignment horizontal="justify" vertical="center" wrapText="1"/>
      <protection/>
    </xf>
    <xf numFmtId="0" fontId="3" fillId="0" borderId="1" xfId="0" applyNumberFormat="1" applyFont="1" applyFill="1" applyBorder="1" applyAlignment="1" applyProtection="1">
      <alignment horizontal="justify" vertical="center" wrapText="1"/>
      <protection/>
    </xf>
    <xf numFmtId="0" fontId="3" fillId="0" borderId="1" xfId="0" applyNumberFormat="1" applyFont="1" applyBorder="1" applyAlignment="1">
      <alignment horizontal="justify" vertical="center" wrapText="1"/>
    </xf>
    <xf numFmtId="0" fontId="23" fillId="0" borderId="0" xfId="0" applyNumberFormat="1" applyFont="1" applyFill="1" applyBorder="1" applyAlignment="1" applyProtection="1">
      <alignment horizontal="center" vertical="center" wrapText="1"/>
      <protection/>
    </xf>
    <xf numFmtId="1" fontId="4" fillId="0" borderId="1" xfId="0" applyNumberFormat="1" applyFont="1" applyFill="1" applyBorder="1" applyAlignment="1">
      <alignment horizontal="center" vertical="center" wrapText="1"/>
    </xf>
    <xf numFmtId="3" fontId="3" fillId="0" borderId="0" xfId="0" applyNumberFormat="1" applyFont="1" applyFill="1" applyAlignment="1" applyProtection="1">
      <alignment wrapText="1"/>
      <protection/>
    </xf>
    <xf numFmtId="205" fontId="10" fillId="0" borderId="1" xfId="0" applyNumberFormat="1" applyFont="1" applyFill="1" applyBorder="1" applyAlignment="1">
      <alignment horizontal="center" vertical="center" wrapText="1"/>
    </xf>
    <xf numFmtId="0" fontId="9" fillId="0" borderId="1" xfId="23" applyFont="1" applyBorder="1" applyAlignment="1">
      <alignment vertical="center"/>
      <protection/>
    </xf>
    <xf numFmtId="0" fontId="9" fillId="0" borderId="1" xfId="23" applyFont="1" applyBorder="1" applyAlignment="1">
      <alignment vertical="center" wrapText="1"/>
      <protection/>
    </xf>
    <xf numFmtId="49" fontId="12"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xf>
    <xf numFmtId="1" fontId="5" fillId="3" borderId="1" xfId="0" applyNumberFormat="1" applyFont="1" applyFill="1" applyBorder="1" applyAlignment="1">
      <alignment horizontal="center"/>
    </xf>
    <xf numFmtId="0" fontId="5" fillId="3" borderId="1" xfId="0" applyNumberFormat="1" applyFont="1" applyFill="1" applyBorder="1" applyAlignment="1" applyProtection="1">
      <alignment horizontal="left" vertical="top"/>
      <protection/>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3" fontId="16" fillId="3" borderId="0" xfId="0" applyNumberFormat="1" applyFont="1" applyFill="1" applyBorder="1" applyAlignment="1">
      <alignment horizontal="right" vertical="center" wrapText="1"/>
    </xf>
    <xf numFmtId="3" fontId="4" fillId="0" borderId="0" xfId="0" applyNumberFormat="1" applyFont="1" applyBorder="1" applyAlignment="1">
      <alignment horizontal="right"/>
    </xf>
    <xf numFmtId="0" fontId="9" fillId="0" borderId="0" xfId="0" applyFont="1" applyBorder="1" applyAlignment="1">
      <alignment/>
    </xf>
    <xf numFmtId="49" fontId="4" fillId="0" borderId="1" xfId="0" applyNumberFormat="1" applyFont="1" applyFill="1" applyBorder="1" applyAlignment="1" applyProtection="1">
      <alignment horizontal="center" vertical="center"/>
      <protection locked="0"/>
    </xf>
    <xf numFmtId="205"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21" applyFont="1" applyBorder="1" applyAlignment="1">
      <alignment horizontal="left" vertical="center" wrapText="1"/>
      <protection/>
    </xf>
    <xf numFmtId="205" fontId="5" fillId="3" borderId="1" xfId="0" applyNumberFormat="1" applyFont="1" applyFill="1" applyBorder="1" applyAlignment="1">
      <alignment horizontal="center" vertical="center" wrapText="1"/>
    </xf>
    <xf numFmtId="0" fontId="9" fillId="0" borderId="0" xfId="21" applyFont="1">
      <alignment/>
      <protection/>
    </xf>
    <xf numFmtId="0" fontId="9" fillId="0" borderId="0" xfId="21" applyFont="1" applyAlignment="1">
      <alignment horizontal="right"/>
      <protection/>
    </xf>
    <xf numFmtId="0" fontId="11" fillId="0" borderId="1" xfId="0" applyFont="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xf>
    <xf numFmtId="0" fontId="9" fillId="0" borderId="0" xfId="0" applyFont="1" applyFill="1" applyAlignment="1">
      <alignment/>
    </xf>
    <xf numFmtId="205" fontId="9" fillId="0" borderId="0" xfId="0" applyNumberFormat="1" applyFont="1" applyAlignment="1">
      <alignment/>
    </xf>
    <xf numFmtId="49" fontId="9" fillId="0" borderId="1" xfId="0" applyNumberFormat="1" applyFont="1" applyBorder="1" applyAlignment="1" applyProtection="1">
      <alignment horizontal="center" vertical="center" wrapText="1"/>
      <protection locked="0"/>
    </xf>
    <xf numFmtId="0" fontId="11" fillId="3" borderId="1" xfId="21" applyFont="1" applyFill="1" applyBorder="1" applyAlignment="1">
      <alignment horizontal="center" vertical="center" wrapText="1"/>
      <protection/>
    </xf>
    <xf numFmtId="0" fontId="10" fillId="0" borderId="1" xfId="21" applyFont="1" applyBorder="1" applyAlignment="1">
      <alignment horizontal="center" vertical="center" wrapText="1"/>
      <protection/>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205" fontId="11" fillId="3"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49" fontId="11" fillId="3" borderId="1" xfId="21" applyNumberFormat="1" applyFont="1" applyFill="1" applyBorder="1" applyAlignment="1">
      <alignment horizontal="center" vertical="center" wrapText="1"/>
      <protection/>
    </xf>
    <xf numFmtId="49" fontId="11" fillId="3" borderId="1" xfId="0" applyNumberFormat="1" applyFont="1" applyFill="1" applyBorder="1" applyAlignment="1" applyProtection="1">
      <alignment horizontal="center" vertical="top" wrapText="1"/>
      <protection/>
    </xf>
    <xf numFmtId="49" fontId="10" fillId="0" borderId="1" xfId="21" applyNumberFormat="1" applyFont="1" applyBorder="1" applyAlignment="1">
      <alignment horizontal="center" vertical="center" wrapText="1"/>
      <protection/>
    </xf>
    <xf numFmtId="49" fontId="10" fillId="0"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xf>
    <xf numFmtId="205" fontId="5" fillId="3"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3" fontId="16" fillId="3" borderId="1" xfId="0" applyNumberFormat="1" applyFont="1" applyFill="1" applyBorder="1" applyAlignment="1">
      <alignment horizontal="right" vertical="center" wrapText="1"/>
    </xf>
    <xf numFmtId="49" fontId="4" fillId="0" borderId="5" xfId="0" applyNumberFormat="1" applyFont="1" applyFill="1" applyBorder="1" applyAlignment="1" applyProtection="1">
      <alignment horizontal="center" vertical="center"/>
      <protection/>
    </xf>
    <xf numFmtId="49" fontId="4" fillId="0" borderId="6" xfId="0" applyNumberFormat="1" applyFont="1" applyFill="1" applyBorder="1" applyAlignment="1" applyProtection="1">
      <alignment horizontal="center" vertical="center"/>
      <protection/>
    </xf>
    <xf numFmtId="0" fontId="4" fillId="2" borderId="7" xfId="0" applyNumberFormat="1" applyFont="1" applyFill="1" applyBorder="1" applyAlignment="1" applyProtection="1">
      <alignment horizontal="center" vertical="top" wrapText="1"/>
      <protection/>
    </xf>
    <xf numFmtId="0" fontId="31" fillId="4" borderId="0" xfId="0" applyFont="1" applyFill="1" applyBorder="1" applyAlignment="1">
      <alignment/>
    </xf>
    <xf numFmtId="3" fontId="26" fillId="0" borderId="0" xfId="0" applyNumberFormat="1" applyFont="1" applyBorder="1" applyAlignment="1">
      <alignment horizontal="right"/>
    </xf>
    <xf numFmtId="49" fontId="11"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0" fillId="3" borderId="1" xfId="21" applyFont="1" applyFill="1" applyBorder="1" applyAlignment="1">
      <alignment horizontal="center" vertical="center" wrapText="1"/>
      <protection/>
    </xf>
    <xf numFmtId="0" fontId="10" fillId="0" borderId="0" xfId="0" applyFont="1" applyAlignment="1">
      <alignment/>
    </xf>
    <xf numFmtId="49" fontId="10" fillId="0" borderId="1" xfId="0" applyNumberFormat="1" applyFont="1" applyBorder="1" applyAlignment="1">
      <alignment horizontal="center" vertical="center"/>
    </xf>
    <xf numFmtId="49" fontId="10" fillId="0" borderId="1"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3" fillId="0" borderId="1" xfId="0" applyFont="1" applyFill="1" applyBorder="1" applyAlignment="1">
      <alignment horizontal="justify" vertical="center" wrapText="1"/>
    </xf>
    <xf numFmtId="0" fontId="3" fillId="0" borderId="0" xfId="21" applyFont="1">
      <alignment/>
      <protection/>
    </xf>
    <xf numFmtId="2" fontId="3" fillId="0" borderId="1" xfId="20" applyNumberFormat="1" applyFont="1" applyBorder="1" applyAlignment="1" quotePrefix="1">
      <alignment vertical="center" wrapText="1"/>
      <protection/>
    </xf>
    <xf numFmtId="0" fontId="32" fillId="0" borderId="1" xfId="0" applyFont="1" applyFill="1" applyBorder="1" applyAlignment="1">
      <alignment horizontal="center" vertical="center" wrapText="1"/>
    </xf>
    <xf numFmtId="0" fontId="32" fillId="0" borderId="0" xfId="0" applyFont="1" applyAlignment="1">
      <alignment/>
    </xf>
    <xf numFmtId="3" fontId="33" fillId="0" borderId="0" xfId="0" applyNumberFormat="1" applyFont="1" applyAlignment="1">
      <alignment/>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protection/>
    </xf>
    <xf numFmtId="49"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27" fillId="0" borderId="1"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wrapText="1"/>
      <protection locked="0"/>
    </xf>
    <xf numFmtId="3" fontId="5" fillId="0" borderId="1" xfId="0" applyNumberFormat="1" applyFont="1" applyBorder="1" applyAlignment="1" applyProtection="1">
      <alignment horizontal="center" vertical="center"/>
      <protection/>
    </xf>
    <xf numFmtId="49" fontId="5" fillId="5" borderId="1" xfId="0"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1" fontId="5" fillId="5" borderId="1" xfId="0" applyNumberFormat="1" applyFont="1" applyFill="1" applyBorder="1" applyAlignment="1">
      <alignment horizontal="center" vertical="center" wrapText="1"/>
    </xf>
    <xf numFmtId="0" fontId="23" fillId="0" borderId="1" xfId="25" applyFont="1" applyBorder="1" applyAlignment="1">
      <alignment horizontal="center" vertical="center" wrapText="1"/>
      <protection/>
    </xf>
    <xf numFmtId="0" fontId="23" fillId="5" borderId="1" xfId="25" applyFont="1" applyFill="1" applyBorder="1" applyAlignment="1">
      <alignment horizontal="center" vertical="center" wrapText="1"/>
      <protection/>
    </xf>
    <xf numFmtId="0" fontId="12" fillId="0" borderId="1" xfId="25" applyFont="1" applyBorder="1" applyAlignment="1">
      <alignment vertical="center"/>
      <protection/>
    </xf>
    <xf numFmtId="0" fontId="12" fillId="0" borderId="1" xfId="25" applyFont="1" applyBorder="1" applyAlignment="1">
      <alignment vertical="center" wrapText="1"/>
      <protection/>
    </xf>
    <xf numFmtId="3" fontId="12" fillId="5" borderId="1" xfId="25" applyNumberFormat="1" applyFont="1" applyFill="1" applyBorder="1" applyAlignment="1">
      <alignment vertical="center"/>
      <protection/>
    </xf>
    <xf numFmtId="3" fontId="12" fillId="0" borderId="1" xfId="25" applyNumberFormat="1" applyFont="1" applyBorder="1" applyAlignment="1">
      <alignment vertical="center"/>
      <protection/>
    </xf>
    <xf numFmtId="0" fontId="9" fillId="0" borderId="1" xfId="25" applyFont="1" applyBorder="1" applyAlignment="1">
      <alignment vertical="center"/>
      <protection/>
    </xf>
    <xf numFmtId="0" fontId="9" fillId="0" borderId="1" xfId="25" applyFont="1" applyBorder="1" applyAlignment="1">
      <alignment vertical="center" wrapText="1"/>
      <protection/>
    </xf>
    <xf numFmtId="3" fontId="9" fillId="5" borderId="1" xfId="25" applyNumberFormat="1" applyFont="1" applyFill="1" applyBorder="1" applyAlignment="1">
      <alignment vertical="center"/>
      <protection/>
    </xf>
    <xf numFmtId="3" fontId="9" fillId="0" borderId="1" xfId="25" applyNumberFormat="1" applyFont="1" applyBorder="1" applyAlignment="1">
      <alignment vertical="center"/>
      <protection/>
    </xf>
    <xf numFmtId="0" fontId="9" fillId="0" borderId="0" xfId="0" applyFont="1" applyAlignment="1" applyProtection="1">
      <alignment/>
      <protection locked="0"/>
    </xf>
    <xf numFmtId="0" fontId="9" fillId="0" borderId="0" xfId="0" applyFont="1" applyAlignment="1" applyProtection="1">
      <alignment horizontal="left" vertical="top" wrapText="1"/>
      <protection locked="0"/>
    </xf>
    <xf numFmtId="0" fontId="5" fillId="0" borderId="0" xfId="0" applyFont="1" applyAlignment="1" applyProtection="1">
      <alignment wrapText="1"/>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10" fillId="0" borderId="0" xfId="0" applyFont="1" applyBorder="1" applyAlignment="1">
      <alignment horizontal="center"/>
    </xf>
    <xf numFmtId="49" fontId="12"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11" fillId="0" borderId="0" xfId="0" applyFont="1" applyAlignment="1">
      <alignment/>
    </xf>
    <xf numFmtId="49" fontId="12" fillId="0" borderId="0" xfId="0" applyNumberFormat="1" applyFont="1" applyBorder="1" applyAlignment="1" applyProtection="1">
      <alignment horizontal="center" vertical="center" wrapText="1"/>
      <protection locked="0"/>
    </xf>
    <xf numFmtId="0" fontId="16" fillId="6" borderId="0" xfId="0" applyFont="1" applyFill="1" applyAlignment="1">
      <alignment/>
    </xf>
    <xf numFmtId="49" fontId="16" fillId="3" borderId="1" xfId="0" applyNumberFormat="1" applyFont="1" applyFill="1" applyBorder="1" applyAlignment="1" applyProtection="1">
      <alignment horizontal="center" vertical="center" wrapText="1"/>
      <protection locked="0"/>
    </xf>
    <xf numFmtId="0" fontId="16" fillId="3" borderId="1" xfId="0" applyFont="1" applyFill="1" applyBorder="1" applyAlignment="1">
      <alignment horizontal="center" vertical="center" wrapText="1"/>
    </xf>
    <xf numFmtId="0" fontId="16" fillId="3" borderId="1" xfId="0" applyFont="1" applyFill="1" applyBorder="1" applyAlignment="1">
      <alignment horizontal="centerContinuous" vertical="center" wrapText="1"/>
    </xf>
    <xf numFmtId="0" fontId="16" fillId="0" borderId="0" xfId="0" applyFont="1" applyFill="1" applyAlignment="1">
      <alignment/>
    </xf>
    <xf numFmtId="49" fontId="20" fillId="0" borderId="1" xfId="0" applyNumberFormat="1" applyFont="1" applyFill="1" applyBorder="1" applyAlignment="1">
      <alignment horizontal="center" vertical="center"/>
    </xf>
    <xf numFmtId="49" fontId="20" fillId="0" borderId="1" xfId="0" applyNumberFormat="1" applyFont="1" applyBorder="1" applyAlignment="1">
      <alignment horizontal="center" vertical="center"/>
    </xf>
    <xf numFmtId="49" fontId="4" fillId="0" borderId="1" xfId="0" applyNumberFormat="1" applyFont="1" applyBorder="1" applyAlignment="1">
      <alignment horizontal="center" wrapText="1"/>
    </xf>
    <xf numFmtId="3" fontId="9" fillId="0" borderId="0" xfId="0" applyNumberFormat="1" applyFont="1" applyFill="1" applyAlignment="1">
      <alignment/>
    </xf>
    <xf numFmtId="0" fontId="22" fillId="0" borderId="0" xfId="0" applyFont="1" applyFill="1" applyAlignment="1">
      <alignment/>
    </xf>
    <xf numFmtId="3" fontId="16" fillId="3" borderId="1" xfId="0" applyNumberFormat="1" applyFont="1" applyFill="1" applyBorder="1" applyAlignment="1">
      <alignment horizontal="right" vertical="center"/>
    </xf>
    <xf numFmtId="49" fontId="4" fillId="0" borderId="2"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3" fontId="4" fillId="0" borderId="0" xfId="0" applyNumberFormat="1" applyFont="1" applyFill="1" applyAlignment="1">
      <alignment/>
    </xf>
    <xf numFmtId="3" fontId="4" fillId="0" borderId="1" xfId="0" applyNumberFormat="1" applyFont="1" applyFill="1" applyBorder="1" applyAlignment="1">
      <alignment horizontal="right" vertical="center" wrapText="1"/>
    </xf>
    <xf numFmtId="49" fontId="4" fillId="0"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xf>
    <xf numFmtId="49" fontId="9" fillId="0" borderId="0" xfId="0" applyNumberFormat="1" applyFont="1" applyFill="1" applyAlignment="1">
      <alignment horizontal="center"/>
    </xf>
    <xf numFmtId="49" fontId="9" fillId="0" borderId="0" xfId="0" applyNumberFormat="1" applyFont="1" applyFill="1" applyAlignment="1">
      <alignment/>
    </xf>
    <xf numFmtId="4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right" vertical="center"/>
    </xf>
    <xf numFmtId="210" fontId="4" fillId="0" borderId="1" xfId="0" applyNumberFormat="1" applyFont="1" applyBorder="1" applyAlignment="1">
      <alignment vertical="center"/>
    </xf>
    <xf numFmtId="0" fontId="31" fillId="0" borderId="0" xfId="0" applyFont="1" applyFill="1" applyAlignment="1">
      <alignment/>
    </xf>
    <xf numFmtId="180"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protection locked="0"/>
    </xf>
    <xf numFmtId="180" fontId="9" fillId="0" borderId="0" xfId="0" applyNumberFormat="1" applyFont="1" applyAlignment="1" applyProtection="1">
      <alignment/>
      <protection locked="0"/>
    </xf>
    <xf numFmtId="0" fontId="9" fillId="0" borderId="0" xfId="0" applyFont="1" applyAlignment="1">
      <alignment horizontal="left" vertical="top" wrapText="1"/>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top" wrapText="1"/>
      <protection locked="0"/>
    </xf>
    <xf numFmtId="0" fontId="4" fillId="0" borderId="0" xfId="0" applyFont="1" applyAlignment="1" applyProtection="1">
      <alignment horizontal="center"/>
      <protection locked="0"/>
    </xf>
    <xf numFmtId="0" fontId="4" fillId="0" borderId="0" xfId="0" applyFont="1" applyBorder="1" applyAlignment="1">
      <alignment horizontal="center"/>
    </xf>
    <xf numFmtId="0" fontId="13" fillId="0" borderId="0" xfId="0" applyFont="1" applyFill="1" applyAlignment="1">
      <alignment/>
    </xf>
    <xf numFmtId="1" fontId="15" fillId="0" borderId="0" xfId="0" applyNumberFormat="1" applyFont="1" applyAlignment="1">
      <alignment/>
    </xf>
    <xf numFmtId="0" fontId="15" fillId="0" borderId="8" xfId="0" applyFont="1" applyBorder="1" applyAlignment="1">
      <alignment horizontal="center" vertical="center" wrapText="1"/>
    </xf>
    <xf numFmtId="0" fontId="15" fillId="0" borderId="0" xfId="0" applyFont="1" applyFill="1" applyAlignment="1">
      <alignment/>
    </xf>
    <xf numFmtId="49" fontId="5" fillId="3" borderId="4" xfId="0" applyNumberFormat="1" applyFont="1" applyFill="1" applyBorder="1" applyAlignment="1">
      <alignment horizontal="center" vertical="center"/>
    </xf>
    <xf numFmtId="3" fontId="4" fillId="0" borderId="1" xfId="0" applyNumberFormat="1" applyFont="1" applyBorder="1" applyAlignment="1">
      <alignment horizontal="center" wrapText="1"/>
    </xf>
    <xf numFmtId="1" fontId="9" fillId="0" borderId="0" xfId="0" applyNumberFormat="1" applyFont="1" applyFill="1" applyAlignment="1">
      <alignment/>
    </xf>
    <xf numFmtId="49" fontId="5" fillId="3" borderId="9"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0" fontId="27" fillId="0" borderId="1" xfId="0" applyFont="1" applyFill="1" applyBorder="1" applyAlignment="1">
      <alignment horizontal="justify" vertical="center" wrapText="1"/>
    </xf>
    <xf numFmtId="1" fontId="9" fillId="6" borderId="0" xfId="0" applyNumberFormat="1" applyFont="1" applyFill="1" applyAlignment="1">
      <alignment/>
    </xf>
    <xf numFmtId="3" fontId="5" fillId="3"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5" fillId="0" borderId="11" xfId="0" applyNumberFormat="1" applyFont="1" applyBorder="1" applyAlignment="1">
      <alignment horizontal="center" vertical="center"/>
    </xf>
    <xf numFmtId="1" fontId="27" fillId="0" borderId="0" xfId="0" applyNumberFormat="1" applyFont="1" applyFill="1" applyAlignment="1">
      <alignment/>
    </xf>
    <xf numFmtId="49"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0" fontId="27" fillId="0" borderId="0" xfId="0" applyFont="1" applyFill="1" applyAlignment="1">
      <alignment/>
    </xf>
    <xf numFmtId="1" fontId="22" fillId="0" borderId="0" xfId="0" applyNumberFormat="1" applyFont="1" applyFill="1" applyAlignment="1">
      <alignment/>
    </xf>
    <xf numFmtId="3" fontId="5" fillId="3" borderId="10"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top" wrapText="1"/>
    </xf>
    <xf numFmtId="0" fontId="4" fillId="0" borderId="0" xfId="0" applyFont="1" applyAlignment="1">
      <alignment horizontal="center"/>
    </xf>
    <xf numFmtId="3" fontId="4" fillId="0" borderId="0" xfId="0" applyNumberFormat="1" applyFont="1" applyAlignment="1">
      <alignment horizontal="center"/>
    </xf>
    <xf numFmtId="0" fontId="9" fillId="0" borderId="0" xfId="0" applyNumberFormat="1" applyFont="1" applyFill="1" applyAlignment="1" applyProtection="1">
      <alignment/>
      <protection/>
    </xf>
    <xf numFmtId="0"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protection/>
    </xf>
    <xf numFmtId="0" fontId="23" fillId="0" borderId="0" xfId="0" applyNumberFormat="1" applyFont="1" applyFill="1" applyAlignment="1" applyProtection="1">
      <alignment/>
      <protection/>
    </xf>
    <xf numFmtId="0" fontId="23" fillId="0" borderId="0" xfId="0" applyFont="1" applyFill="1" applyAlignment="1">
      <alignment/>
    </xf>
    <xf numFmtId="0" fontId="4" fillId="0" borderId="0" xfId="0" applyNumberFormat="1" applyFont="1" applyFill="1" applyAlignment="1" applyProtection="1">
      <alignment vertical="center" wrapText="1"/>
      <protection/>
    </xf>
    <xf numFmtId="0" fontId="3" fillId="0" borderId="0" xfId="0" applyFont="1" applyFill="1" applyAlignment="1">
      <alignment/>
    </xf>
    <xf numFmtId="3" fontId="22" fillId="0" borderId="0" xfId="0" applyNumberFormat="1" applyFont="1" applyFill="1" applyAlignment="1">
      <alignment/>
    </xf>
    <xf numFmtId="0" fontId="4" fillId="0" borderId="0" xfId="0" applyNumberFormat="1" applyFont="1" applyFill="1" applyAlignment="1" applyProtection="1">
      <alignment wrapText="1"/>
      <protection/>
    </xf>
    <xf numFmtId="0" fontId="35" fillId="0" borderId="0" xfId="0" applyFont="1" applyFill="1" applyAlignment="1">
      <alignment/>
    </xf>
    <xf numFmtId="0" fontId="36" fillId="0" borderId="0" xfId="0" applyFont="1" applyFill="1" applyBorder="1" applyAlignment="1">
      <alignment/>
    </xf>
    <xf numFmtId="4" fontId="36" fillId="0" borderId="0" xfId="0" applyNumberFormat="1" applyFont="1" applyFill="1" applyBorder="1" applyAlignment="1">
      <alignment/>
    </xf>
    <xf numFmtId="3" fontId="36" fillId="0" borderId="0" xfId="0" applyNumberFormat="1" applyFont="1" applyFill="1" applyBorder="1" applyAlignment="1">
      <alignment/>
    </xf>
    <xf numFmtId="0" fontId="4" fillId="0" borderId="1" xfId="0" applyNumberFormat="1" applyFont="1" applyFill="1" applyBorder="1" applyAlignment="1" applyProtection="1">
      <alignment horizontal="left" vertical="top"/>
      <protection/>
    </xf>
    <xf numFmtId="0" fontId="5" fillId="3" borderId="1" xfId="0" applyFont="1" applyFill="1" applyBorder="1" applyAlignment="1">
      <alignment horizontal="left" vertical="center" wrapText="1"/>
    </xf>
    <xf numFmtId="0" fontId="4" fillId="0" borderId="1" xfId="21" applyFont="1" applyBorder="1" applyAlignment="1">
      <alignment horizontal="justify" vertical="center" wrapText="1"/>
      <protection/>
    </xf>
    <xf numFmtId="0" fontId="4"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3" fontId="16" fillId="0" borderId="0" xfId="0" applyNumberFormat="1" applyFont="1" applyFill="1" applyAlignment="1">
      <alignment/>
    </xf>
    <xf numFmtId="191" fontId="37" fillId="0" borderId="1" xfId="0" applyNumberFormat="1" applyFont="1" applyBorder="1" applyAlignment="1">
      <alignment vertical="center" wrapText="1"/>
    </xf>
    <xf numFmtId="3" fontId="38" fillId="0" borderId="1"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wrapText="1"/>
      <protection/>
    </xf>
    <xf numFmtId="0" fontId="9" fillId="0" borderId="14" xfId="0" applyFont="1" applyFill="1" applyBorder="1" applyAlignment="1">
      <alignment/>
    </xf>
    <xf numFmtId="0" fontId="9" fillId="0" borderId="13" xfId="0" applyFont="1" applyFill="1" applyBorder="1" applyAlignment="1">
      <alignment/>
    </xf>
    <xf numFmtId="0" fontId="9" fillId="0" borderId="6" xfId="0" applyFont="1" applyFill="1" applyBorder="1" applyAlignment="1">
      <alignment/>
    </xf>
    <xf numFmtId="0" fontId="9" fillId="0" borderId="15" xfId="0" applyFont="1" applyFill="1" applyBorder="1" applyAlignment="1">
      <alignment/>
    </xf>
    <xf numFmtId="0" fontId="39" fillId="0" borderId="16" xfId="0" applyNumberFormat="1" applyFont="1" applyFill="1" applyBorder="1" applyAlignment="1" applyProtection="1">
      <alignment wrapText="1"/>
      <protection/>
    </xf>
    <xf numFmtId="0" fontId="40" fillId="0" borderId="7" xfId="0" applyFont="1" applyFill="1" applyBorder="1" applyAlignment="1">
      <alignment/>
    </xf>
    <xf numFmtId="0" fontId="31" fillId="0" borderId="13" xfId="0" applyFont="1" applyFill="1" applyBorder="1" applyAlignment="1">
      <alignment/>
    </xf>
    <xf numFmtId="0" fontId="31" fillId="0" borderId="14" xfId="0" applyFont="1" applyFill="1" applyBorder="1" applyAlignment="1">
      <alignment/>
    </xf>
    <xf numFmtId="0" fontId="41" fillId="0" borderId="1" xfId="0" applyFont="1" applyBorder="1" applyAlignment="1">
      <alignment horizontal="justify" vertical="center" wrapText="1"/>
    </xf>
    <xf numFmtId="49" fontId="42" fillId="0" borderId="1" xfId="0" applyNumberFormat="1" applyFont="1" applyFill="1" applyBorder="1" applyAlignment="1" applyProtection="1">
      <alignment horizontal="justify" vertical="top" wrapText="1"/>
      <protection/>
    </xf>
    <xf numFmtId="49" fontId="41" fillId="0" borderId="2" xfId="0" applyNumberFormat="1" applyFont="1" applyFill="1" applyBorder="1" applyAlignment="1" applyProtection="1">
      <alignment horizontal="justify" vertical="top" wrapText="1"/>
      <protection/>
    </xf>
    <xf numFmtId="0" fontId="4" fillId="0" borderId="0" xfId="0" applyFont="1" applyFill="1" applyAlignment="1">
      <alignment horizontal="center" vertical="center"/>
    </xf>
    <xf numFmtId="0" fontId="10" fillId="0" borderId="0" xfId="0" applyFont="1" applyFill="1" applyAlignment="1">
      <alignment horizontal="center" vertical="top" wrapText="1"/>
    </xf>
    <xf numFmtId="3" fontId="4" fillId="0" borderId="0" xfId="0" applyNumberFormat="1" applyFont="1" applyFill="1" applyAlignment="1">
      <alignment horizontal="center"/>
    </xf>
    <xf numFmtId="1" fontId="4" fillId="0" borderId="0" xfId="0" applyNumberFormat="1" applyFont="1" applyAlignment="1">
      <alignment horizontal="center"/>
    </xf>
    <xf numFmtId="2" fontId="12" fillId="5" borderId="0" xfId="23" applyNumberFormat="1" applyFont="1" applyFill="1" applyBorder="1" applyAlignment="1">
      <alignment vertical="center"/>
      <protection/>
    </xf>
    <xf numFmtId="3" fontId="9" fillId="0" borderId="0" xfId="0" applyNumberFormat="1" applyFont="1" applyFill="1" applyBorder="1" applyAlignment="1">
      <alignment/>
    </xf>
    <xf numFmtId="0" fontId="9" fillId="0" borderId="0" xfId="0" applyFont="1" applyFill="1" applyBorder="1" applyAlignment="1">
      <alignment/>
    </xf>
    <xf numFmtId="4" fontId="9" fillId="0" borderId="0" xfId="0" applyNumberFormat="1" applyFont="1" applyFill="1" applyBorder="1" applyAlignment="1">
      <alignment/>
    </xf>
    <xf numFmtId="49" fontId="11" fillId="0" borderId="1" xfId="0" applyNumberFormat="1" applyFont="1" applyFill="1" applyBorder="1" applyAlignment="1">
      <alignment horizontal="center" vertical="center"/>
    </xf>
    <xf numFmtId="49" fontId="27" fillId="0" borderId="1" xfId="0" applyNumberFormat="1" applyFont="1" applyFill="1" applyBorder="1" applyAlignment="1" applyProtection="1">
      <alignment horizontal="center" vertical="center"/>
      <protection/>
    </xf>
    <xf numFmtId="0" fontId="27" fillId="0" borderId="1" xfId="0" applyNumberFormat="1" applyFont="1" applyFill="1" applyBorder="1" applyAlignment="1" applyProtection="1">
      <alignment horizontal="center" vertical="center"/>
      <protection/>
    </xf>
    <xf numFmtId="205" fontId="27" fillId="0" borderId="1" xfId="0" applyNumberFormat="1" applyFont="1" applyBorder="1" applyAlignment="1">
      <alignment horizontal="center" vertical="center" wrapText="1"/>
    </xf>
    <xf numFmtId="0" fontId="27" fillId="0" borderId="0" xfId="0" applyFont="1" applyAlignment="1">
      <alignment/>
    </xf>
    <xf numFmtId="2" fontId="27" fillId="0" borderId="1" xfId="20" applyNumberFormat="1" applyFont="1" applyBorder="1" applyAlignment="1" quotePrefix="1">
      <alignment vertical="center" wrapText="1"/>
      <protection/>
    </xf>
    <xf numFmtId="3" fontId="10" fillId="0" borderId="1" xfId="21" applyNumberFormat="1" applyFont="1" applyBorder="1" applyAlignment="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5" borderId="0" xfId="0" applyFont="1" applyFill="1" applyAlignment="1">
      <alignment horizontal="center"/>
    </xf>
    <xf numFmtId="0" fontId="5" fillId="3" borderId="1" xfId="0" applyFont="1" applyFill="1" applyBorder="1" applyAlignment="1">
      <alignment horizontal="center" vertical="center" wrapText="1"/>
    </xf>
    <xf numFmtId="0" fontId="4" fillId="0" borderId="1" xfId="0" applyFont="1" applyFill="1" applyBorder="1" applyAlignment="1">
      <alignment horizontal="justify" wrapText="1"/>
    </xf>
    <xf numFmtId="49" fontId="4" fillId="0" borderId="1" xfId="0" applyNumberFormat="1" applyFont="1" applyFill="1" applyBorder="1" applyAlignment="1" applyProtection="1">
      <alignment horizontal="justify" vertical="top" wrapText="1"/>
      <protection/>
    </xf>
    <xf numFmtId="0" fontId="15" fillId="0" borderId="1"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3" fontId="5" fillId="0" borderId="1" xfId="0" applyNumberFormat="1" applyFont="1" applyFill="1" applyBorder="1" applyAlignment="1" applyProtection="1">
      <alignment horizontal="right" vertical="center" wrapText="1"/>
      <protection/>
    </xf>
    <xf numFmtId="191" fontId="34" fillId="0" borderId="1" xfId="0" applyNumberFormat="1" applyFont="1" applyBorder="1" applyAlignment="1">
      <alignment vertical="center" wrapText="1"/>
    </xf>
    <xf numFmtId="0" fontId="3" fillId="0" borderId="1" xfId="0" applyNumberFormat="1" applyFont="1" applyFill="1" applyBorder="1" applyAlignment="1" applyProtection="1">
      <alignment horizontal="center" vertical="center" wrapText="1"/>
      <protection/>
    </xf>
    <xf numFmtId="3" fontId="4" fillId="0" borderId="1" xfId="0" applyNumberFormat="1" applyFont="1" applyFill="1" applyBorder="1" applyAlignment="1" applyProtection="1">
      <alignment horizontal="right" vertical="center" wrapText="1"/>
      <protection/>
    </xf>
    <xf numFmtId="0" fontId="16" fillId="0" borderId="1" xfId="0" applyFont="1" applyFill="1" applyBorder="1" applyAlignment="1">
      <alignment vertical="center" wrapText="1"/>
    </xf>
    <xf numFmtId="3" fontId="11" fillId="0" borderId="1"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center" vertical="center" wrapText="1"/>
      <protection/>
    </xf>
    <xf numFmtId="3" fontId="5" fillId="3" borderId="1" xfId="0" applyNumberFormat="1" applyFont="1" applyFill="1" applyBorder="1" applyAlignment="1" applyProtection="1">
      <alignment horizontal="right" vertical="center" wrapText="1"/>
      <protection/>
    </xf>
    <xf numFmtId="0" fontId="15" fillId="0" borderId="1" xfId="0" applyFont="1" applyBorder="1" applyAlignment="1">
      <alignment horizontal="center" vertical="center" wrapText="1"/>
    </xf>
    <xf numFmtId="3" fontId="9" fillId="0" borderId="0" xfId="19" applyNumberFormat="1" applyFont="1" applyFill="1" applyBorder="1" applyAlignment="1" applyProtection="1">
      <alignment vertical="top"/>
      <protection/>
    </xf>
    <xf numFmtId="1" fontId="9" fillId="0" borderId="14" xfId="0" applyNumberFormat="1" applyFont="1" applyFill="1" applyBorder="1" applyAlignment="1">
      <alignment/>
    </xf>
    <xf numFmtId="1" fontId="31" fillId="0" borderId="14" xfId="0" applyNumberFormat="1" applyFont="1" applyFill="1" applyBorder="1" applyAlignment="1">
      <alignment/>
    </xf>
    <xf numFmtId="3" fontId="10" fillId="0" borderId="0" xfId="0" applyNumberFormat="1" applyFont="1" applyAlignment="1">
      <alignment/>
    </xf>
    <xf numFmtId="3" fontId="27" fillId="0" borderId="0" xfId="0" applyNumberFormat="1" applyFont="1" applyAlignment="1">
      <alignment/>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 xfId="0" applyFont="1" applyBorder="1" applyAlignment="1" applyProtection="1">
      <alignment horizontal="center" vertical="center" wrapText="1"/>
      <protection locked="0"/>
    </xf>
    <xf numFmtId="205" fontId="10" fillId="0" borderId="0" xfId="0" applyNumberFormat="1" applyFont="1" applyAlignment="1">
      <alignment/>
    </xf>
    <xf numFmtId="3" fontId="4" fillId="0" borderId="0" xfId="0" applyNumberFormat="1" applyFont="1" applyFill="1" applyBorder="1" applyAlignment="1">
      <alignment horizontal="right" vertical="center" wrapText="1"/>
    </xf>
    <xf numFmtId="49" fontId="27" fillId="0" borderId="1" xfId="0" applyNumberFormat="1" applyFont="1" applyFill="1" applyBorder="1" applyAlignment="1" applyProtection="1">
      <alignment horizontal="justify" vertical="top" wrapText="1"/>
      <protection/>
    </xf>
    <xf numFmtId="1" fontId="16" fillId="6" borderId="0" xfId="0" applyNumberFormat="1" applyFont="1" applyFill="1" applyAlignment="1">
      <alignment/>
    </xf>
    <xf numFmtId="49" fontId="5" fillId="3" borderId="9" xfId="0" applyNumberFormat="1"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3" fontId="5" fillId="3" borderId="10" xfId="0" applyNumberFormat="1" applyFont="1" applyFill="1" applyBorder="1" applyAlignment="1">
      <alignment horizontal="center" wrapText="1"/>
    </xf>
    <xf numFmtId="0" fontId="16" fillId="0" borderId="0" xfId="0" applyFont="1" applyFill="1" applyAlignment="1">
      <alignment/>
    </xf>
    <xf numFmtId="1" fontId="12" fillId="0" borderId="0" xfId="0" applyNumberFormat="1" applyFont="1" applyFill="1" applyAlignment="1">
      <alignment/>
    </xf>
    <xf numFmtId="0" fontId="11" fillId="3" borderId="1" xfId="0" applyFont="1" applyFill="1" applyBorder="1" applyAlignment="1">
      <alignment horizontal="justify" wrapText="1"/>
    </xf>
    <xf numFmtId="3" fontId="5" fillId="3" borderId="1" xfId="0" applyNumberFormat="1" applyFont="1" applyFill="1" applyBorder="1" applyAlignment="1">
      <alignment horizontal="center" wrapText="1"/>
    </xf>
    <xf numFmtId="0" fontId="12" fillId="0" borderId="0" xfId="0" applyFont="1" applyFill="1" applyAlignment="1">
      <alignment/>
    </xf>
    <xf numFmtId="1" fontId="12" fillId="0" borderId="0" xfId="0" applyNumberFormat="1" applyFont="1" applyFill="1" applyAlignment="1">
      <alignment/>
    </xf>
    <xf numFmtId="49" fontId="5" fillId="0" borderId="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8" fillId="0" borderId="1" xfId="0" applyNumberFormat="1" applyFont="1" applyBorder="1" applyAlignment="1">
      <alignment horizontal="justify" wrapText="1"/>
    </xf>
    <xf numFmtId="3" fontId="5" fillId="0" borderId="1" xfId="0" applyNumberFormat="1" applyFont="1" applyBorder="1" applyAlignment="1">
      <alignment horizontal="center" wrapText="1"/>
    </xf>
    <xf numFmtId="0" fontId="12" fillId="0" borderId="0" xfId="0" applyFont="1" applyFill="1" applyAlignment="1">
      <alignment/>
    </xf>
    <xf numFmtId="49" fontId="11" fillId="0" borderId="1" xfId="0" applyNumberFormat="1" applyFont="1" applyBorder="1" applyAlignment="1">
      <alignment horizontal="justify"/>
    </xf>
    <xf numFmtId="49" fontId="44" fillId="0" borderId="4" xfId="0" applyNumberFormat="1" applyFont="1" applyBorder="1" applyAlignment="1">
      <alignment horizontal="center" vertical="center"/>
    </xf>
    <xf numFmtId="49" fontId="27" fillId="0" borderId="1" xfId="0" applyNumberFormat="1" applyFont="1" applyBorder="1" applyAlignment="1">
      <alignment horizontal="justify" wrapText="1"/>
    </xf>
    <xf numFmtId="49" fontId="27" fillId="0" borderId="1" xfId="0" applyNumberFormat="1" applyFont="1" applyBorder="1" applyAlignment="1">
      <alignment horizontal="justify" vertical="center" wrapText="1"/>
    </xf>
    <xf numFmtId="3" fontId="5" fillId="0" borderId="1"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49" fontId="44" fillId="0" borderId="12" xfId="0" applyNumberFormat="1" applyFont="1" applyBorder="1" applyAlignment="1">
      <alignment horizontal="center" vertical="center"/>
    </xf>
    <xf numFmtId="49" fontId="20" fillId="0" borderId="11" xfId="0" applyNumberFormat="1" applyFont="1" applyBorder="1" applyAlignment="1">
      <alignment horizontal="center" vertical="center"/>
    </xf>
    <xf numFmtId="3" fontId="5" fillId="0" borderId="11" xfId="0" applyNumberFormat="1" applyFont="1" applyBorder="1" applyAlignment="1">
      <alignment horizontal="center" vertical="top" wrapText="1"/>
    </xf>
    <xf numFmtId="3" fontId="4" fillId="0" borderId="11" xfId="0" applyNumberFormat="1" applyFont="1" applyBorder="1" applyAlignment="1">
      <alignment horizontal="center" vertical="top" wrapText="1"/>
    </xf>
    <xf numFmtId="1" fontId="4" fillId="6" borderId="0" xfId="0" applyNumberFormat="1" applyFont="1" applyFill="1" applyAlignment="1">
      <alignment/>
    </xf>
    <xf numFmtId="3" fontId="5" fillId="3" borderId="10" xfId="0" applyNumberFormat="1" applyFont="1" applyFill="1" applyBorder="1" applyAlignment="1">
      <alignment horizontal="center"/>
    </xf>
    <xf numFmtId="3" fontId="5" fillId="3" borderId="1" xfId="0" applyNumberFormat="1" applyFont="1" applyFill="1" applyBorder="1" applyAlignment="1">
      <alignment horizontal="center"/>
    </xf>
    <xf numFmtId="1" fontId="5" fillId="6" borderId="0" xfId="0" applyNumberFormat="1" applyFont="1" applyFill="1" applyAlignment="1">
      <alignment/>
    </xf>
    <xf numFmtId="49" fontId="5" fillId="0" borderId="4"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3" fontId="5" fillId="0" borderId="1" xfId="0" applyNumberFormat="1" applyFont="1" applyFill="1" applyBorder="1" applyAlignment="1">
      <alignment horizontal="center"/>
    </xf>
    <xf numFmtId="1" fontId="20" fillId="6" borderId="0" xfId="0" applyNumberFormat="1" applyFont="1" applyFill="1" applyAlignment="1">
      <alignment/>
    </xf>
    <xf numFmtId="49" fontId="20" fillId="0" borderId="4" xfId="0" applyNumberFormat="1" applyFont="1" applyFill="1" applyBorder="1" applyAlignment="1">
      <alignment horizontal="center" vertical="center"/>
    </xf>
    <xf numFmtId="49" fontId="44" fillId="0" borderId="1" xfId="0" applyNumberFormat="1" applyFont="1" applyFill="1" applyBorder="1" applyAlignment="1">
      <alignment horizontal="center" vertical="center"/>
    </xf>
    <xf numFmtId="0" fontId="27" fillId="0" borderId="1" xfId="0" applyFont="1" applyFill="1" applyBorder="1" applyAlignment="1">
      <alignment horizontal="justify" wrapText="1"/>
    </xf>
    <xf numFmtId="3" fontId="20" fillId="0" borderId="1" xfId="0" applyNumberFormat="1" applyFont="1" applyFill="1" applyBorder="1" applyAlignment="1">
      <alignment horizontal="center"/>
    </xf>
    <xf numFmtId="0" fontId="20" fillId="0" borderId="0" xfId="0" applyFont="1" applyFill="1" applyAlignment="1">
      <alignment/>
    </xf>
    <xf numFmtId="0" fontId="11" fillId="0" borderId="1" xfId="0" applyFont="1" applyFill="1" applyBorder="1" applyAlignment="1">
      <alignment horizontal="justify" wrapText="1"/>
    </xf>
    <xf numFmtId="3" fontId="44" fillId="0" borderId="1" xfId="0" applyNumberFormat="1" applyFont="1" applyFill="1" applyBorder="1" applyAlignment="1">
      <alignment horizontal="center"/>
    </xf>
    <xf numFmtId="1" fontId="44" fillId="6" borderId="0" xfId="0" applyNumberFormat="1" applyFont="1" applyFill="1" applyAlignment="1">
      <alignment/>
    </xf>
    <xf numFmtId="49" fontId="44" fillId="0" borderId="4" xfId="0" applyNumberFormat="1" applyFont="1" applyFill="1" applyBorder="1" applyAlignment="1">
      <alignment horizontal="center" vertical="center"/>
    </xf>
    <xf numFmtId="0" fontId="44" fillId="0" borderId="0" xfId="0" applyFont="1" applyFill="1" applyAlignment="1">
      <alignment/>
    </xf>
    <xf numFmtId="1" fontId="5" fillId="0" borderId="0" xfId="0" applyNumberFormat="1" applyFont="1" applyFill="1" applyAlignment="1">
      <alignment/>
    </xf>
    <xf numFmtId="49" fontId="5" fillId="0" borderId="4"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horizontal="center" vertical="center"/>
      <protection/>
    </xf>
    <xf numFmtId="49" fontId="11" fillId="0" borderId="1" xfId="0" applyNumberFormat="1" applyFont="1" applyFill="1" applyBorder="1" applyAlignment="1" applyProtection="1">
      <alignment horizontal="justify" vertical="top" wrapText="1"/>
      <protection/>
    </xf>
    <xf numFmtId="3" fontId="5" fillId="0" borderId="1" xfId="0" applyNumberFormat="1" applyFont="1" applyBorder="1" applyAlignment="1">
      <alignment horizontal="center"/>
    </xf>
    <xf numFmtId="3" fontId="5" fillId="0" borderId="1" xfId="0" applyNumberFormat="1" applyFont="1" applyFill="1" applyBorder="1" applyAlignment="1" applyProtection="1">
      <alignment horizontal="center"/>
      <protection locked="0"/>
    </xf>
    <xf numFmtId="1" fontId="4" fillId="0" borderId="0" xfId="0" applyNumberFormat="1" applyFont="1" applyFill="1" applyAlignment="1">
      <alignment/>
    </xf>
    <xf numFmtId="49" fontId="20" fillId="0" borderId="4" xfId="0" applyNumberFormat="1" applyFont="1" applyFill="1" applyBorder="1" applyAlignment="1" applyProtection="1">
      <alignment horizontal="center" vertical="center"/>
      <protection/>
    </xf>
    <xf numFmtId="49" fontId="20" fillId="0" borderId="1" xfId="0" applyNumberFormat="1" applyFont="1" applyFill="1" applyBorder="1" applyAlignment="1" applyProtection="1">
      <alignment horizontal="center" vertical="center"/>
      <protection/>
    </xf>
    <xf numFmtId="3" fontId="4" fillId="0" borderId="1" xfId="0" applyNumberFormat="1" applyFont="1" applyBorder="1" applyAlignment="1">
      <alignment horizontal="center"/>
    </xf>
    <xf numFmtId="3" fontId="4" fillId="0" borderId="1" xfId="0" applyNumberFormat="1" applyFont="1" applyFill="1" applyBorder="1" applyAlignment="1">
      <alignment horizontal="center"/>
    </xf>
    <xf numFmtId="3" fontId="4" fillId="0" borderId="1" xfId="0" applyNumberFormat="1" applyFont="1" applyFill="1" applyBorder="1" applyAlignment="1" applyProtection="1">
      <alignment horizontal="center"/>
      <protection locked="0"/>
    </xf>
    <xf numFmtId="3" fontId="20" fillId="0" borderId="1" xfId="0" applyNumberFormat="1" applyFont="1" applyBorder="1" applyAlignment="1">
      <alignment horizontal="center"/>
    </xf>
    <xf numFmtId="1" fontId="44" fillId="0" borderId="0" xfId="0" applyNumberFormat="1" applyFont="1" applyFill="1" applyAlignment="1">
      <alignment/>
    </xf>
    <xf numFmtId="49" fontId="44" fillId="0" borderId="4" xfId="0" applyNumberFormat="1" applyFont="1" applyFill="1" applyBorder="1" applyAlignment="1" applyProtection="1">
      <alignment horizontal="center" vertical="center"/>
      <protection/>
    </xf>
    <xf numFmtId="49" fontId="44" fillId="0" borderId="1" xfId="0" applyNumberFormat="1" applyFont="1" applyFill="1" applyBorder="1" applyAlignment="1" applyProtection="1">
      <alignment horizontal="center" vertical="center"/>
      <protection/>
    </xf>
    <xf numFmtId="49" fontId="45" fillId="0" borderId="1" xfId="0" applyNumberFormat="1" applyFont="1" applyFill="1" applyBorder="1" applyAlignment="1" applyProtection="1">
      <alignment horizontal="justify" vertical="top" wrapText="1"/>
      <protection/>
    </xf>
    <xf numFmtId="3" fontId="44" fillId="0" borderId="1" xfId="0" applyNumberFormat="1" applyFont="1" applyBorder="1" applyAlignment="1">
      <alignment horizontal="center"/>
    </xf>
    <xf numFmtId="3" fontId="44" fillId="0" borderId="1" xfId="0" applyNumberFormat="1" applyFont="1" applyFill="1" applyBorder="1" applyAlignment="1" applyProtection="1">
      <alignment horizontal="center"/>
      <protection locked="0"/>
    </xf>
    <xf numFmtId="3" fontId="46" fillId="0" borderId="0" xfId="0" applyNumberFormat="1" applyFont="1" applyFill="1" applyAlignment="1">
      <alignment/>
    </xf>
    <xf numFmtId="49" fontId="11" fillId="0" borderId="1" xfId="0" applyNumberFormat="1" applyFont="1" applyBorder="1" applyAlignment="1">
      <alignment horizontal="justify" wrapText="1"/>
    </xf>
    <xf numFmtId="0" fontId="27" fillId="0" borderId="1" xfId="0" applyFont="1" applyBorder="1" applyAlignment="1">
      <alignment horizontal="justify" vertical="center" wrapText="1"/>
    </xf>
    <xf numFmtId="3" fontId="20" fillId="0" borderId="1" xfId="0" applyNumberFormat="1" applyFont="1" applyFill="1" applyBorder="1" applyAlignment="1" applyProtection="1">
      <alignment horizontal="center"/>
      <protection locked="0"/>
    </xf>
    <xf numFmtId="0" fontId="11" fillId="0" borderId="1" xfId="0" applyFont="1" applyBorder="1" applyAlignment="1">
      <alignment horizontal="justify" vertical="center" wrapText="1"/>
    </xf>
    <xf numFmtId="0" fontId="20" fillId="0" borderId="1" xfId="0" applyNumberFormat="1" applyFont="1" applyFill="1" applyBorder="1" applyAlignment="1" applyProtection="1">
      <alignment horizontal="center" vertical="center"/>
      <protection/>
    </xf>
    <xf numFmtId="49" fontId="4" fillId="0" borderId="4"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protection/>
    </xf>
    <xf numFmtId="0" fontId="9" fillId="0" borderId="0" xfId="22" applyFont="1" applyFill="1">
      <alignment/>
      <protection/>
    </xf>
    <xf numFmtId="0" fontId="5" fillId="0" borderId="1" xfId="0" applyNumberFormat="1" applyFont="1" applyFill="1" applyBorder="1" applyAlignment="1" applyProtection="1">
      <alignment horizontal="center" vertical="center"/>
      <protection/>
    </xf>
    <xf numFmtId="0" fontId="46" fillId="0" borderId="0" xfId="22" applyFont="1" applyFill="1">
      <alignment/>
      <protection/>
    </xf>
    <xf numFmtId="0" fontId="44" fillId="0" borderId="1" xfId="0" applyNumberFormat="1" applyFont="1" applyFill="1" applyBorder="1" applyAlignment="1" applyProtection="1">
      <alignment horizontal="center" vertical="center"/>
      <protection/>
    </xf>
    <xf numFmtId="49" fontId="11" fillId="0" borderId="1" xfId="0" applyNumberFormat="1" applyFont="1" applyFill="1" applyBorder="1" applyAlignment="1" applyProtection="1">
      <alignment horizontal="justify" wrapText="1"/>
      <protection/>
    </xf>
    <xf numFmtId="1" fontId="12" fillId="0" borderId="0" xfId="0" applyNumberFormat="1" applyFont="1" applyFill="1" applyAlignment="1">
      <alignment vertical="center"/>
    </xf>
    <xf numFmtId="3" fontId="5" fillId="0" borderId="1" xfId="0" applyNumberFormat="1" applyFont="1" applyBorder="1" applyAlignment="1">
      <alignment horizontal="center" vertical="center" wrapText="1"/>
    </xf>
    <xf numFmtId="0" fontId="12" fillId="0" borderId="0" xfId="0" applyFont="1" applyFill="1" applyAlignment="1">
      <alignment vertical="center"/>
    </xf>
    <xf numFmtId="1" fontId="47" fillId="0" borderId="0" xfId="0" applyNumberFormat="1" applyFont="1" applyFill="1" applyAlignment="1">
      <alignment/>
    </xf>
    <xf numFmtId="49" fontId="44" fillId="0" borderId="1" xfId="0" applyNumberFormat="1" applyFont="1" applyBorder="1" applyAlignment="1">
      <alignment horizontal="center" vertical="center"/>
    </xf>
    <xf numFmtId="0" fontId="47" fillId="0" borderId="0" xfId="0" applyFont="1" applyFill="1" applyAlignment="1">
      <alignment/>
    </xf>
    <xf numFmtId="3" fontId="4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1" fontId="35" fillId="0" borderId="0" xfId="0" applyNumberFormat="1" applyFont="1" applyFill="1" applyAlignment="1">
      <alignment/>
    </xf>
    <xf numFmtId="3" fontId="44" fillId="0" borderId="1" xfId="0" applyNumberFormat="1" applyFont="1" applyBorder="1" applyAlignment="1">
      <alignment horizontal="center" vertical="center"/>
    </xf>
    <xf numFmtId="0" fontId="11" fillId="0" borderId="1" xfId="0" applyFont="1" applyFill="1" applyBorder="1" applyAlignment="1" applyProtection="1">
      <alignment horizontal="justify" vertical="top" wrapText="1"/>
      <protection/>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16" fillId="0" borderId="0" xfId="0" applyNumberFormat="1" applyFont="1" applyFill="1" applyAlignment="1">
      <alignment/>
    </xf>
    <xf numFmtId="49" fontId="20" fillId="0" borderId="12"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xf>
    <xf numFmtId="3" fontId="20" fillId="0" borderId="11" xfId="0" applyNumberFormat="1" applyFont="1" applyBorder="1" applyAlignment="1">
      <alignment horizontal="center" vertical="center"/>
    </xf>
    <xf numFmtId="1" fontId="45" fillId="0" borderId="0" xfId="0" applyNumberFormat="1" applyFont="1" applyFill="1" applyAlignment="1">
      <alignment/>
    </xf>
    <xf numFmtId="0" fontId="45" fillId="0" borderId="0" xfId="0" applyFont="1" applyFill="1" applyAlignment="1">
      <alignment/>
    </xf>
    <xf numFmtId="0" fontId="27" fillId="0" borderId="1" xfId="0" applyNumberFormat="1" applyFont="1" applyFill="1" applyBorder="1" applyAlignment="1" applyProtection="1">
      <alignment horizontal="justify" vertical="center" wrapText="1"/>
      <protection/>
    </xf>
    <xf numFmtId="3" fontId="4" fillId="0" borderId="1" xfId="0" applyNumberFormat="1" applyFont="1" applyFill="1" applyBorder="1" applyAlignment="1">
      <alignment horizontal="center" wrapText="1"/>
    </xf>
    <xf numFmtId="0" fontId="11" fillId="0" borderId="1" xfId="0" applyNumberFormat="1" applyFont="1" applyFill="1" applyBorder="1" applyAlignment="1" applyProtection="1">
      <alignment horizontal="justify" vertical="center" wrapText="1"/>
      <protection/>
    </xf>
    <xf numFmtId="0" fontId="5" fillId="0" borderId="1" xfId="0" applyFont="1" applyBorder="1" applyAlignment="1">
      <alignment horizontal="center" vertical="center" wrapText="1"/>
    </xf>
    <xf numFmtId="0" fontId="11" fillId="0" borderId="1" xfId="0" applyFont="1" applyBorder="1" applyAlignment="1">
      <alignment horizontal="justify" wrapText="1"/>
    </xf>
    <xf numFmtId="3" fontId="5" fillId="0" borderId="1" xfId="0" applyNumberFormat="1" applyFont="1" applyBorder="1" applyAlignment="1" applyProtection="1">
      <alignment horizontal="center" vertical="center"/>
      <protection locked="0"/>
    </xf>
    <xf numFmtId="1" fontId="48" fillId="0" borderId="0" xfId="0" applyNumberFormat="1" applyFont="1" applyFill="1" applyAlignment="1">
      <alignment/>
    </xf>
    <xf numFmtId="3" fontId="20" fillId="0" borderId="1" xfId="0" applyNumberFormat="1" applyFont="1" applyBorder="1" applyAlignment="1">
      <alignment horizontal="center" wrapText="1"/>
    </xf>
    <xf numFmtId="3" fontId="20" fillId="0" borderId="1" xfId="0" applyNumberFormat="1" applyFont="1" applyBorder="1" applyAlignment="1" applyProtection="1">
      <alignment horizontal="center" vertical="center"/>
      <protection locked="0"/>
    </xf>
    <xf numFmtId="3" fontId="44" fillId="0" borderId="1" xfId="0" applyNumberFormat="1" applyFont="1" applyBorder="1" applyAlignment="1" applyProtection="1">
      <alignment horizontal="center" vertical="center"/>
      <protection locked="0"/>
    </xf>
    <xf numFmtId="0" fontId="48" fillId="0" borderId="0" xfId="0" applyFont="1" applyFill="1" applyAlignment="1">
      <alignment/>
    </xf>
    <xf numFmtId="0" fontId="11" fillId="0" borderId="1" xfId="0" applyFont="1" applyBorder="1" applyAlignment="1">
      <alignment horizontal="justify"/>
    </xf>
    <xf numFmtId="0" fontId="5" fillId="0" borderId="2" xfId="0" applyNumberFormat="1" applyFont="1" applyFill="1" applyBorder="1" applyAlignment="1" applyProtection="1">
      <alignment horizontal="center" vertical="center"/>
      <protection/>
    </xf>
    <xf numFmtId="3" fontId="5" fillId="0" borderId="2" xfId="0" applyNumberFormat="1" applyFont="1" applyFill="1" applyBorder="1" applyAlignment="1">
      <alignment horizontal="center" vertical="center"/>
    </xf>
    <xf numFmtId="3" fontId="5" fillId="0" borderId="2" xfId="0" applyNumberFormat="1" applyFont="1" applyBorder="1" applyAlignment="1" applyProtection="1">
      <alignment horizontal="center" vertical="center"/>
      <protection locked="0"/>
    </xf>
    <xf numFmtId="1" fontId="12" fillId="0" borderId="0" xfId="22" applyNumberFormat="1" applyFont="1" applyFill="1" applyBorder="1" applyAlignment="1">
      <alignment vertical="center" wrapText="1"/>
      <protection/>
    </xf>
    <xf numFmtId="1" fontId="5" fillId="0" borderId="0" xfId="22" applyNumberFormat="1" applyFont="1" applyFill="1" applyBorder="1" applyAlignment="1">
      <alignment vertical="center" wrapText="1"/>
      <protection/>
    </xf>
    <xf numFmtId="0" fontId="15" fillId="0" borderId="13" xfId="0" applyFont="1" applyBorder="1" applyAlignment="1">
      <alignment horizontal="center" vertical="center" wrapText="1"/>
    </xf>
    <xf numFmtId="49" fontId="5" fillId="3" borderId="17" xfId="0" applyNumberFormat="1" applyFont="1" applyFill="1" applyBorder="1" applyAlignment="1">
      <alignment horizontal="center" vertical="center" wrapText="1"/>
    </xf>
    <xf numFmtId="49" fontId="5" fillId="3" borderId="16"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5" fillId="3" borderId="17"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44" fillId="0" borderId="16" xfId="0" applyNumberFormat="1" applyFont="1" applyFill="1" applyBorder="1" applyAlignment="1">
      <alignment horizontal="center" vertical="center"/>
    </xf>
    <xf numFmtId="49" fontId="5" fillId="0" borderId="16" xfId="0" applyNumberFormat="1" applyFont="1" applyFill="1" applyBorder="1" applyAlignment="1" applyProtection="1">
      <alignment horizontal="center" vertical="center"/>
      <protection/>
    </xf>
    <xf numFmtId="49" fontId="20" fillId="0" borderId="16" xfId="0" applyNumberFormat="1" applyFont="1" applyFill="1" applyBorder="1" applyAlignment="1" applyProtection="1">
      <alignment horizontal="center" vertical="center"/>
      <protection/>
    </xf>
    <xf numFmtId="49" fontId="44" fillId="0" borderId="16" xfId="0" applyNumberFormat="1" applyFont="1" applyFill="1" applyBorder="1" applyAlignment="1" applyProtection="1">
      <alignment horizontal="center" vertical="center"/>
      <protection/>
    </xf>
    <xf numFmtId="49" fontId="4" fillId="0" borderId="1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4" fillId="0" borderId="16" xfId="0" applyNumberFormat="1" applyFont="1" applyFill="1" applyBorder="1" applyAlignment="1" applyProtection="1">
      <alignment horizontal="center" vertical="center"/>
      <protection/>
    </xf>
    <xf numFmtId="49" fontId="5" fillId="0" borderId="5" xfId="0" applyNumberFormat="1" applyFont="1" applyFill="1" applyBorder="1" applyAlignment="1" applyProtection="1">
      <alignment horizontal="center" vertical="center"/>
      <protection/>
    </xf>
    <xf numFmtId="49" fontId="4" fillId="0" borderId="16"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xf>
    <xf numFmtId="0" fontId="43" fillId="0" borderId="1" xfId="0" applyFont="1" applyBorder="1" applyAlignment="1">
      <alignment horizontal="center" vertical="center" wrapText="1"/>
    </xf>
    <xf numFmtId="3" fontId="20" fillId="0" borderId="1" xfId="0" applyNumberFormat="1" applyFont="1" applyBorder="1" applyAlignment="1">
      <alignment horizontal="center" vertical="center"/>
    </xf>
    <xf numFmtId="3" fontId="8"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9" fillId="0" borderId="0" xfId="0" applyFont="1" applyAlignment="1" applyProtection="1">
      <alignment horizontal="center" vertical="center"/>
      <protection locked="0"/>
    </xf>
    <xf numFmtId="3" fontId="4" fillId="0" borderId="1" xfId="0" applyNumberFormat="1" applyFont="1" applyFill="1" applyBorder="1" applyAlignment="1">
      <alignment/>
    </xf>
    <xf numFmtId="0" fontId="16" fillId="0" borderId="0" xfId="0" applyFont="1" applyAlignment="1">
      <alignment horizontal="center"/>
    </xf>
    <xf numFmtId="0" fontId="5" fillId="0" borderId="0" xfId="0" applyFont="1" applyAlignment="1">
      <alignment horizontal="center"/>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0" xfId="0" applyFont="1" applyFill="1" applyAlignment="1" applyProtection="1">
      <alignment horizontal="center" vertical="top" wrapText="1"/>
      <protection locked="0"/>
    </xf>
    <xf numFmtId="0" fontId="25"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center"/>
      <protection locked="0"/>
    </xf>
    <xf numFmtId="0" fontId="16" fillId="5" borderId="1" xfId="0" applyFont="1" applyFill="1" applyBorder="1" applyAlignment="1" applyProtection="1">
      <alignment/>
      <protection locked="0"/>
    </xf>
    <xf numFmtId="0" fontId="8" fillId="0" borderId="1"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0" xfId="0" applyNumberFormat="1" applyFont="1" applyFill="1" applyAlignment="1" applyProtection="1">
      <alignment horizontal="center" wrapText="1"/>
      <protection/>
    </xf>
    <xf numFmtId="0" fontId="24"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1" fillId="0" borderId="1" xfId="0" applyNumberFormat="1" applyFont="1" applyFill="1" applyBorder="1" applyAlignment="1" applyProtection="1">
      <alignment horizontal="center" vertical="center" wrapText="1"/>
      <protection/>
    </xf>
    <xf numFmtId="0" fontId="5" fillId="3" borderId="1" xfId="0" applyFont="1" applyFill="1" applyBorder="1" applyAlignment="1">
      <alignment vertical="center" wrapText="1"/>
    </xf>
    <xf numFmtId="0" fontId="11" fillId="0" borderId="0" xfId="0" applyFont="1" applyFill="1" applyAlignment="1">
      <alignment horizontal="left"/>
    </xf>
    <xf numFmtId="0" fontId="12" fillId="0" borderId="0" xfId="0" applyFont="1" applyFill="1" applyAlignment="1" applyProtection="1">
      <alignment horizontal="center" vertical="top" wrapText="1"/>
      <protection locked="0"/>
    </xf>
    <xf numFmtId="0" fontId="5" fillId="0" borderId="0" xfId="24" applyFont="1" applyAlignment="1">
      <alignment horizontal="center" vertical="top" wrapText="1"/>
      <protection/>
    </xf>
    <xf numFmtId="0" fontId="29" fillId="0" borderId="0" xfId="19" applyNumberFormat="1" applyFont="1" applyFill="1" applyBorder="1" applyAlignment="1" applyProtection="1">
      <alignment horizontal="center" vertical="top" wrapText="1"/>
      <protection/>
    </xf>
    <xf numFmtId="0" fontId="9" fillId="0" borderId="1" xfId="25" applyFont="1" applyBorder="1" applyAlignment="1">
      <alignment horizontal="center" vertical="center" wrapText="1"/>
      <protection/>
    </xf>
    <xf numFmtId="0" fontId="4" fillId="5" borderId="1" xfId="25" applyFont="1" applyFill="1" applyBorder="1" applyAlignment="1">
      <alignment horizontal="center" vertical="center" wrapText="1"/>
      <protection/>
    </xf>
    <xf numFmtId="0" fontId="4" fillId="0" borderId="1" xfId="25" applyFont="1" applyBorder="1" applyAlignment="1">
      <alignment horizontal="center" vertical="center" wrapText="1"/>
      <protection/>
    </xf>
    <xf numFmtId="0" fontId="5" fillId="0" borderId="0" xfId="0" applyFont="1" applyFill="1" applyAlignment="1" applyProtection="1">
      <alignment horizontal="center" vertical="top" wrapText="1"/>
      <protection locked="0"/>
    </xf>
    <xf numFmtId="0" fontId="28" fillId="0" borderId="1" xfId="0"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24"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49" fontId="28" fillId="0" borderId="10" xfId="0" applyNumberFormat="1" applyFont="1" applyBorder="1" applyAlignment="1" applyProtection="1">
      <alignment horizontal="center" vertical="center" wrapText="1"/>
      <protection locked="0"/>
    </xf>
    <xf numFmtId="49" fontId="28" fillId="0" borderId="1" xfId="0" applyNumberFormat="1" applyFont="1" applyBorder="1" applyAlignment="1" applyProtection="1">
      <alignment horizontal="center" vertical="center" wrapText="1"/>
      <protection locked="0"/>
    </xf>
    <xf numFmtId="49" fontId="28" fillId="0" borderId="11" xfId="0" applyNumberFormat="1" applyFont="1" applyBorder="1" applyAlignment="1" applyProtection="1">
      <alignment horizontal="center" vertical="center" wrapText="1"/>
      <protection locked="0"/>
    </xf>
    <xf numFmtId="1" fontId="13" fillId="0" borderId="0" xfId="0" applyNumberFormat="1" applyFont="1" applyBorder="1" applyAlignment="1">
      <alignment textRotation="90" wrapText="1"/>
    </xf>
    <xf numFmtId="49" fontId="28" fillId="0" borderId="17" xfId="0" applyNumberFormat="1" applyFont="1" applyBorder="1" applyAlignment="1" applyProtection="1">
      <alignment horizontal="center" vertical="center" wrapText="1"/>
      <protection locked="0"/>
    </xf>
    <xf numFmtId="49" fontId="28" fillId="0" borderId="16"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15" fillId="0" borderId="9" xfId="0" applyNumberFormat="1" applyFont="1" applyBorder="1" applyAlignment="1" applyProtection="1">
      <alignment horizontal="center" vertical="center" wrapText="1"/>
      <protection locked="0"/>
    </xf>
    <xf numFmtId="49" fontId="15" fillId="0" borderId="4" xfId="0" applyNumberFormat="1" applyFont="1" applyBorder="1" applyAlignment="1" applyProtection="1">
      <alignment horizontal="center" vertical="center" wrapText="1"/>
      <protection locked="0"/>
    </xf>
    <xf numFmtId="49" fontId="15" fillId="0" borderId="12" xfId="0" applyNumberFormat="1" applyFont="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0" fontId="28" fillId="0" borderId="11" xfId="0" applyFont="1" applyBorder="1" applyAlignment="1">
      <alignment horizontal="center" vertical="center" wrapText="1"/>
    </xf>
    <xf numFmtId="0" fontId="4" fillId="0" borderId="20" xfId="0" applyFont="1" applyFill="1" applyBorder="1" applyAlignment="1">
      <alignment/>
    </xf>
    <xf numFmtId="49" fontId="12" fillId="0" borderId="1" xfId="0" applyNumberFormat="1"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9" fillId="0" borderId="15" xfId="0" applyFont="1" applyFill="1" applyBorder="1" applyAlignment="1">
      <alignment horizontal="center" vertical="center" wrapText="1"/>
    </xf>
    <xf numFmtId="0" fontId="17" fillId="0" borderId="0" xfId="0" applyFont="1" applyAlignment="1">
      <alignment horizontal="center" wrapText="1"/>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0" xfId="21" applyFont="1" applyAlignment="1">
      <alignment horizontal="center" wrapText="1"/>
      <protection/>
    </xf>
    <xf numFmtId="0" fontId="17" fillId="0" borderId="0" xfId="21" applyFont="1" applyAlignment="1">
      <alignment horizontal="center" wrapText="1"/>
      <protection/>
    </xf>
    <xf numFmtId="0" fontId="16" fillId="3" borderId="1" xfId="21" applyFont="1" applyFill="1" applyBorder="1" applyAlignment="1">
      <alignment horizontal="left" vertical="center" wrapText="1"/>
      <protection/>
    </xf>
    <xf numFmtId="0" fontId="11" fillId="0" borderId="1" xfId="0" applyFont="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top" wrapText="1"/>
      <protection/>
    </xf>
    <xf numFmtId="0" fontId="4" fillId="2" borderId="3" xfId="0" applyNumberFormat="1" applyFont="1" applyFill="1" applyBorder="1" applyAlignment="1" applyProtection="1">
      <alignment horizontal="center" vertical="top" wrapText="1"/>
      <protection/>
    </xf>
  </cellXfs>
  <cellStyles count="16">
    <cellStyle name="Normal" xfId="0"/>
    <cellStyle name="Normal_Доходи" xfId="15"/>
    <cellStyle name="Hyperlink" xfId="16"/>
    <cellStyle name="Currency" xfId="17"/>
    <cellStyle name="Currency [0]" xfId="18"/>
    <cellStyle name="Обычный_dod6" xfId="19"/>
    <cellStyle name="Обычный_Бр" xfId="20"/>
    <cellStyle name="Обычный_Бюджет розвитку" xfId="21"/>
    <cellStyle name="Обычный_В3" xfId="22"/>
    <cellStyle name="Обычный_Д" xfId="23"/>
    <cellStyle name="Обычный_Облбюджет2007_4" xfId="24"/>
    <cellStyle name="Обычный_Ф" xfId="25"/>
    <cellStyle name="Followed Hyperlink" xfId="26"/>
    <cellStyle name="Percent" xfId="27"/>
    <cellStyle name="Comma" xfId="28"/>
    <cellStyle name="Comma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29">
    <pageSetUpPr fitToPage="1"/>
  </sheetPr>
  <dimension ref="A1:J56"/>
  <sheetViews>
    <sheetView showZeros="0" tabSelected="1" view="pageBreakPreview" zoomScale="75" zoomScaleNormal="75" zoomScaleSheetLayoutView="75" workbookViewId="0" topLeftCell="A1">
      <pane xSplit="1" ySplit="7" topLeftCell="B33" activePane="bottomRight" state="frozen"/>
      <selection pane="topLeft" activeCell="A1" sqref="A1"/>
      <selection pane="topRight" activeCell="B1" sqref="B1"/>
      <selection pane="bottomLeft" activeCell="A8" sqref="A8"/>
      <selection pane="bottomRight" activeCell="D43" sqref="D43"/>
    </sheetView>
  </sheetViews>
  <sheetFormatPr defaultColWidth="9.00390625" defaultRowHeight="12.75"/>
  <cols>
    <col min="1" max="1" width="12.125" style="100" customWidth="1"/>
    <col min="2" max="2" width="44.625" style="100" customWidth="1"/>
    <col min="3" max="4" width="15.00390625" style="100" customWidth="1"/>
    <col min="5" max="5" width="12.25390625" style="100" customWidth="1"/>
    <col min="6" max="6" width="12.00390625" style="100" customWidth="1"/>
    <col min="7" max="7" width="0.6171875" style="100" customWidth="1"/>
    <col min="8" max="8" width="12.00390625" style="100" customWidth="1"/>
    <col min="9" max="9" width="13.125" style="100" customWidth="1"/>
    <col min="10" max="16384" width="8.75390625" style="100" customWidth="1"/>
  </cols>
  <sheetData>
    <row r="1" spans="1:7" ht="12.75">
      <c r="A1" s="231"/>
      <c r="B1" s="231"/>
      <c r="C1" s="469" t="s">
        <v>492</v>
      </c>
      <c r="D1" s="469"/>
      <c r="E1" s="469"/>
      <c r="F1" s="469"/>
      <c r="G1" s="469"/>
    </row>
    <row r="2" spans="1:7" ht="54" customHeight="1">
      <c r="A2" s="231"/>
      <c r="B2" s="231"/>
      <c r="C2" s="469"/>
      <c r="D2" s="469"/>
      <c r="E2" s="469"/>
      <c r="F2" s="469"/>
      <c r="G2" s="469"/>
    </row>
    <row r="3" spans="1:9" ht="25.5">
      <c r="A3" s="470" t="s">
        <v>123</v>
      </c>
      <c r="B3" s="470"/>
      <c r="C3" s="470"/>
      <c r="D3" s="470"/>
      <c r="E3" s="470"/>
      <c r="F3" s="470"/>
      <c r="G3" s="39"/>
      <c r="H3" s="39"/>
      <c r="I3" s="39"/>
    </row>
    <row r="4" spans="1:9" ht="12.75">
      <c r="A4" s="231"/>
      <c r="B4" s="232"/>
      <c r="C4" s="232"/>
      <c r="D4" s="232"/>
      <c r="E4" s="232"/>
      <c r="F4" s="41" t="s">
        <v>194</v>
      </c>
      <c r="G4" s="231"/>
      <c r="H4" s="231"/>
      <c r="I4" s="231"/>
    </row>
    <row r="5" spans="1:9" ht="15.75">
      <c r="A5" s="472" t="s">
        <v>234</v>
      </c>
      <c r="B5" s="472" t="s">
        <v>209</v>
      </c>
      <c r="C5" s="472" t="s">
        <v>233</v>
      </c>
      <c r="D5" s="472" t="s">
        <v>231</v>
      </c>
      <c r="E5" s="472" t="s">
        <v>232</v>
      </c>
      <c r="F5" s="472"/>
      <c r="G5" s="231"/>
      <c r="H5" s="231"/>
      <c r="I5" s="231"/>
    </row>
    <row r="6" spans="1:9" ht="26.25" customHeight="1">
      <c r="A6" s="472"/>
      <c r="B6" s="472"/>
      <c r="C6" s="472"/>
      <c r="D6" s="472"/>
      <c r="E6" s="57" t="s">
        <v>233</v>
      </c>
      <c r="F6" s="289" t="s">
        <v>195</v>
      </c>
      <c r="G6" s="231"/>
      <c r="H6" s="231"/>
      <c r="I6" s="231"/>
    </row>
    <row r="7" spans="1:9" s="235" customFormat="1" ht="11.25">
      <c r="A7" s="290">
        <v>1</v>
      </c>
      <c r="B7" s="290">
        <v>2</v>
      </c>
      <c r="C7" s="290">
        <v>3</v>
      </c>
      <c r="D7" s="290">
        <v>4</v>
      </c>
      <c r="E7" s="290">
        <v>5</v>
      </c>
      <c r="F7" s="290">
        <v>6</v>
      </c>
      <c r="G7" s="73">
        <v>7</v>
      </c>
      <c r="H7" s="233"/>
      <c r="I7" s="234"/>
    </row>
    <row r="8" spans="1:9" s="25" customFormat="1" ht="18.75">
      <c r="A8" s="291">
        <v>10000000</v>
      </c>
      <c r="B8" s="292" t="s">
        <v>235</v>
      </c>
      <c r="C8" s="293">
        <f>D8+E8</f>
        <v>4050000</v>
      </c>
      <c r="D8" s="293">
        <f>D9</f>
        <v>4050000</v>
      </c>
      <c r="E8" s="294"/>
      <c r="F8" s="294"/>
      <c r="G8" s="236"/>
      <c r="H8" s="236"/>
      <c r="I8" s="236"/>
    </row>
    <row r="9" spans="1:9" ht="30">
      <c r="A9" s="295">
        <v>11000000</v>
      </c>
      <c r="B9" s="21" t="s">
        <v>179</v>
      </c>
      <c r="C9" s="18">
        <f>D9</f>
        <v>4050000</v>
      </c>
      <c r="D9" s="18">
        <f>D10+D11</f>
        <v>4050000</v>
      </c>
      <c r="E9" s="18">
        <f>E10+E11</f>
        <v>0</v>
      </c>
      <c r="F9" s="18">
        <f>F10+F11</f>
        <v>0</v>
      </c>
      <c r="G9" s="16"/>
      <c r="H9" s="16"/>
      <c r="I9" s="16"/>
    </row>
    <row r="10" spans="1:10" s="179" customFormat="1" ht="20.25">
      <c r="A10" s="295">
        <v>11010000</v>
      </c>
      <c r="B10" s="17" t="s">
        <v>211</v>
      </c>
      <c r="C10" s="18">
        <f aca="true" t="shared" si="0" ref="C10:C35">D10+E10</f>
        <v>3650000</v>
      </c>
      <c r="D10" s="19">
        <v>3650000</v>
      </c>
      <c r="E10" s="20"/>
      <c r="F10" s="20"/>
      <c r="G10" s="16"/>
      <c r="H10" s="237"/>
      <c r="I10" s="16"/>
      <c r="J10" s="238"/>
    </row>
    <row r="11" spans="1:9" ht="15">
      <c r="A11" s="295">
        <v>11020000</v>
      </c>
      <c r="B11" s="21" t="s">
        <v>196</v>
      </c>
      <c r="C11" s="18">
        <f t="shared" si="0"/>
        <v>400000</v>
      </c>
      <c r="D11" s="19">
        <v>400000</v>
      </c>
      <c r="E11" s="22"/>
      <c r="F11" s="22"/>
      <c r="G11" s="23"/>
      <c r="H11" s="23"/>
      <c r="I11" s="23"/>
    </row>
    <row r="12" spans="1:9" s="25" customFormat="1" ht="18.75">
      <c r="A12" s="291">
        <v>20000000</v>
      </c>
      <c r="B12" s="292" t="s">
        <v>227</v>
      </c>
      <c r="C12" s="293">
        <f t="shared" si="0"/>
        <v>2009100</v>
      </c>
      <c r="D12" s="293">
        <f>D14+D13+D15</f>
        <v>380000</v>
      </c>
      <c r="E12" s="293">
        <f>E16</f>
        <v>1629100</v>
      </c>
      <c r="F12" s="296"/>
      <c r="G12" s="239"/>
      <c r="H12" s="239"/>
      <c r="I12" s="239"/>
    </row>
    <row r="13" spans="1:9" s="240" customFormat="1" ht="30">
      <c r="A13" s="295">
        <v>21000000</v>
      </c>
      <c r="B13" s="21" t="s">
        <v>228</v>
      </c>
      <c r="C13" s="18">
        <f>D13</f>
        <v>110000</v>
      </c>
      <c r="D13" s="18">
        <v>110000</v>
      </c>
      <c r="E13" s="20"/>
      <c r="F13" s="20"/>
      <c r="G13" s="16"/>
      <c r="H13" s="16"/>
      <c r="I13" s="16"/>
    </row>
    <row r="14" spans="1:9" ht="30">
      <c r="A14" s="295">
        <v>22000000</v>
      </c>
      <c r="B14" s="21" t="s">
        <v>212</v>
      </c>
      <c r="C14" s="18">
        <f t="shared" si="0"/>
        <v>225000</v>
      </c>
      <c r="D14" s="18">
        <v>225000</v>
      </c>
      <c r="E14" s="20"/>
      <c r="F14" s="20"/>
      <c r="G14" s="16"/>
      <c r="H14" s="16"/>
      <c r="I14" s="16"/>
    </row>
    <row r="15" spans="1:9" s="240" customFormat="1" ht="15">
      <c r="A15" s="295">
        <v>24000000</v>
      </c>
      <c r="B15" s="24" t="s">
        <v>412</v>
      </c>
      <c r="C15" s="18">
        <f t="shared" si="0"/>
        <v>45000</v>
      </c>
      <c r="D15" s="19">
        <v>45000</v>
      </c>
      <c r="E15" s="250"/>
      <c r="F15" s="20"/>
      <c r="G15" s="16"/>
      <c r="H15" s="16"/>
      <c r="I15" s="16"/>
    </row>
    <row r="16" spans="1:9" ht="15">
      <c r="A16" s="295">
        <v>25000000</v>
      </c>
      <c r="B16" s="21" t="s">
        <v>197</v>
      </c>
      <c r="C16" s="18">
        <f>D16+E16</f>
        <v>1629100</v>
      </c>
      <c r="D16" s="251"/>
      <c r="E16" s="18">
        <v>1629100</v>
      </c>
      <c r="F16" s="22"/>
      <c r="G16" s="16"/>
      <c r="H16" s="16"/>
      <c r="I16" s="16"/>
    </row>
    <row r="17" spans="1:9" ht="20.25">
      <c r="A17" s="295"/>
      <c r="B17" s="297" t="s">
        <v>230</v>
      </c>
      <c r="C17" s="298">
        <f>C12+C8</f>
        <v>6059100</v>
      </c>
      <c r="D17" s="298">
        <f>D12+D8</f>
        <v>4430000</v>
      </c>
      <c r="E17" s="298">
        <f>E12+E8</f>
        <v>1629100</v>
      </c>
      <c r="F17" s="298">
        <f>F12+F8</f>
        <v>0</v>
      </c>
      <c r="G17" s="16"/>
      <c r="H17" s="16"/>
      <c r="I17" s="16"/>
    </row>
    <row r="18" spans="1:9" s="25" customFormat="1" ht="18.75">
      <c r="A18" s="291">
        <v>40000000</v>
      </c>
      <c r="B18" s="292" t="s">
        <v>210</v>
      </c>
      <c r="C18" s="293">
        <f t="shared" si="0"/>
        <v>156610855</v>
      </c>
      <c r="D18" s="293">
        <f>D19+D22</f>
        <v>156610855</v>
      </c>
      <c r="E18" s="293">
        <f>E19+E22</f>
        <v>0</v>
      </c>
      <c r="F18" s="293">
        <f>F19+F22</f>
        <v>0</v>
      </c>
      <c r="G18" s="239"/>
      <c r="H18" s="239"/>
      <c r="I18" s="239"/>
    </row>
    <row r="19" spans="1:9" ht="15">
      <c r="A19" s="299">
        <v>41020000</v>
      </c>
      <c r="B19" s="37" t="s">
        <v>413</v>
      </c>
      <c r="C19" s="18">
        <f>D19+E19</f>
        <v>9039900</v>
      </c>
      <c r="D19" s="18">
        <f>D21+D20</f>
        <v>9039900</v>
      </c>
      <c r="E19" s="18">
        <f>E21+E20</f>
        <v>0</v>
      </c>
      <c r="F19" s="18">
        <f>F21+F20</f>
        <v>0</v>
      </c>
      <c r="G19" s="16"/>
      <c r="H19" s="16"/>
      <c r="I19" s="16"/>
    </row>
    <row r="20" spans="1:9" ht="15">
      <c r="A20" s="295">
        <v>41020100</v>
      </c>
      <c r="B20" s="38" t="s">
        <v>414</v>
      </c>
      <c r="C20" s="18">
        <f>D20+E20</f>
        <v>3039900</v>
      </c>
      <c r="D20" s="19">
        <v>3039900</v>
      </c>
      <c r="E20" s="20"/>
      <c r="F20" s="20"/>
      <c r="G20" s="16"/>
      <c r="H20" s="16"/>
      <c r="I20" s="16"/>
    </row>
    <row r="21" spans="1:9" ht="60">
      <c r="A21" s="295">
        <v>41020200</v>
      </c>
      <c r="B21" s="68" t="s">
        <v>415</v>
      </c>
      <c r="C21" s="18">
        <f>D21+E21</f>
        <v>6000000</v>
      </c>
      <c r="D21" s="19">
        <v>6000000</v>
      </c>
      <c r="E21" s="22"/>
      <c r="F21" s="22"/>
      <c r="G21" s="16"/>
      <c r="H21" s="16"/>
      <c r="I21" s="16"/>
    </row>
    <row r="22" spans="1:9" ht="15">
      <c r="A22" s="299">
        <v>41030000</v>
      </c>
      <c r="B22" s="69" t="s">
        <v>226</v>
      </c>
      <c r="C22" s="18">
        <f>SUM(C23:C34)</f>
        <v>147570955</v>
      </c>
      <c r="D22" s="18">
        <f>SUM(D23:D35)</f>
        <v>147570955</v>
      </c>
      <c r="E22" s="18">
        <f>SUM(E23:E35)</f>
        <v>0</v>
      </c>
      <c r="F22" s="18">
        <f>SUM(F23:F35)</f>
        <v>0</v>
      </c>
      <c r="G22" s="16"/>
      <c r="H22" s="16"/>
      <c r="I22" s="16"/>
    </row>
    <row r="23" spans="1:9" ht="105">
      <c r="A23" s="295">
        <v>41030600</v>
      </c>
      <c r="B23" s="70" t="s">
        <v>198</v>
      </c>
      <c r="C23" s="18">
        <f t="shared" si="0"/>
        <v>44715100</v>
      </c>
      <c r="D23" s="19">
        <v>44715100</v>
      </c>
      <c r="E23" s="20"/>
      <c r="F23" s="20"/>
      <c r="G23" s="16"/>
      <c r="H23" s="75">
        <f>D23-'В3'!J65-'В3'!J75</f>
        <v>0</v>
      </c>
      <c r="I23" s="75"/>
    </row>
    <row r="24" spans="1:9" ht="120">
      <c r="A24" s="295">
        <v>41030800</v>
      </c>
      <c r="B24" s="70" t="s">
        <v>199</v>
      </c>
      <c r="C24" s="18">
        <f t="shared" si="0"/>
        <v>58113000</v>
      </c>
      <c r="D24" s="19">
        <v>58113000</v>
      </c>
      <c r="E24" s="20"/>
      <c r="F24" s="20"/>
      <c r="G24" s="16"/>
      <c r="H24" s="178">
        <f>D24-'В3'!J59</f>
        <v>0</v>
      </c>
      <c r="I24" s="75"/>
    </row>
    <row r="25" spans="1:9" ht="75">
      <c r="A25" s="295">
        <v>41031000</v>
      </c>
      <c r="B25" s="70" t="s">
        <v>200</v>
      </c>
      <c r="C25" s="18">
        <f t="shared" si="0"/>
        <v>7567900</v>
      </c>
      <c r="D25" s="19">
        <v>7567900</v>
      </c>
      <c r="E25" s="20"/>
      <c r="F25" s="20"/>
      <c r="G25" s="16"/>
      <c r="H25" s="75">
        <f>D25-'В3'!J62</f>
        <v>0</v>
      </c>
      <c r="I25" s="16"/>
    </row>
    <row r="26" spans="1:9" ht="60">
      <c r="A26" s="295">
        <v>41033600</v>
      </c>
      <c r="B26" s="71" t="s">
        <v>416</v>
      </c>
      <c r="C26" s="18">
        <f t="shared" si="0"/>
        <v>556500</v>
      </c>
      <c r="D26" s="19">
        <v>556500</v>
      </c>
      <c r="E26" s="20"/>
      <c r="F26" s="20"/>
      <c r="G26" s="16"/>
      <c r="H26" s="75">
        <f>D26-'В3'!T23</f>
        <v>0</v>
      </c>
      <c r="I26" s="16"/>
    </row>
    <row r="27" spans="1:9" ht="30">
      <c r="A27" s="295">
        <v>41033900</v>
      </c>
      <c r="B27" s="70" t="s">
        <v>213</v>
      </c>
      <c r="C27" s="18">
        <f t="shared" si="0"/>
        <v>10235200</v>
      </c>
      <c r="D27" s="19">
        <v>10235200</v>
      </c>
      <c r="E27" s="20"/>
      <c r="F27" s="20"/>
      <c r="G27" s="16"/>
      <c r="H27" s="75">
        <f>D27-'В3'!J48</f>
        <v>0</v>
      </c>
      <c r="I27" s="16"/>
    </row>
    <row r="28" spans="1:9" ht="30">
      <c r="A28" s="295">
        <v>41034200</v>
      </c>
      <c r="B28" s="70" t="s">
        <v>214</v>
      </c>
      <c r="C28" s="18">
        <f t="shared" si="0"/>
        <v>21067500</v>
      </c>
      <c r="D28" s="19">
        <f>D44+D45</f>
        <v>21067500</v>
      </c>
      <c r="E28" s="20"/>
      <c r="F28" s="20"/>
      <c r="G28" s="16"/>
      <c r="H28" s="75">
        <f>D28-'В3'!T17-'В3'!T19-'В3'!T21</f>
        <v>0</v>
      </c>
      <c r="I28" s="16"/>
    </row>
    <row r="29" spans="1:8" ht="60" hidden="1">
      <c r="A29" s="295">
        <v>41034500</v>
      </c>
      <c r="B29" s="70" t="s">
        <v>149</v>
      </c>
      <c r="C29" s="18">
        <f t="shared" si="0"/>
        <v>0</v>
      </c>
      <c r="D29" s="19">
        <v>0</v>
      </c>
      <c r="E29" s="20"/>
      <c r="F29" s="20"/>
      <c r="G29" s="16"/>
      <c r="H29" s="75"/>
    </row>
    <row r="30" spans="1:8" ht="15">
      <c r="A30" s="295">
        <v>41035000</v>
      </c>
      <c r="B30" s="70" t="s">
        <v>224</v>
      </c>
      <c r="C30" s="18">
        <f t="shared" si="0"/>
        <v>3589855</v>
      </c>
      <c r="D30" s="19">
        <f>D49</f>
        <v>3589855</v>
      </c>
      <c r="E30" s="20"/>
      <c r="F30" s="20"/>
      <c r="G30" s="16"/>
      <c r="H30" s="16"/>
    </row>
    <row r="31" spans="1:8" ht="60" hidden="1">
      <c r="A31" s="295">
        <v>41035200</v>
      </c>
      <c r="B31" s="70" t="s">
        <v>140</v>
      </c>
      <c r="C31" s="18">
        <f t="shared" si="0"/>
        <v>0</v>
      </c>
      <c r="D31" s="19"/>
      <c r="E31" s="20"/>
      <c r="F31" s="20"/>
      <c r="G31" s="16"/>
      <c r="H31" s="16"/>
    </row>
    <row r="32" spans="1:8" ht="45" hidden="1">
      <c r="A32" s="295">
        <v>41035400</v>
      </c>
      <c r="B32" s="70" t="s">
        <v>428</v>
      </c>
      <c r="C32" s="18">
        <f t="shared" si="0"/>
        <v>0</v>
      </c>
      <c r="D32" s="19"/>
      <c r="E32" s="20"/>
      <c r="F32" s="20"/>
      <c r="G32" s="16"/>
      <c r="H32" s="16"/>
    </row>
    <row r="33" spans="1:9" ht="135">
      <c r="A33" s="295">
        <v>41035800</v>
      </c>
      <c r="B33" s="72" t="s">
        <v>444</v>
      </c>
      <c r="C33" s="18">
        <f t="shared" si="0"/>
        <v>1725900</v>
      </c>
      <c r="D33" s="19">
        <v>1725900</v>
      </c>
      <c r="E33" s="20"/>
      <c r="F33" s="20"/>
      <c r="G33" s="16"/>
      <c r="H33" s="75">
        <f>'В3'!T58-D33</f>
        <v>0</v>
      </c>
      <c r="I33" s="16"/>
    </row>
    <row r="34" spans="1:9" ht="225" hidden="1">
      <c r="A34" s="295">
        <v>41036100</v>
      </c>
      <c r="B34" s="72" t="s">
        <v>150</v>
      </c>
      <c r="C34" s="18">
        <f t="shared" si="0"/>
        <v>0</v>
      </c>
      <c r="D34" s="19"/>
      <c r="E34" s="20"/>
      <c r="F34" s="20"/>
      <c r="G34" s="16"/>
      <c r="H34" s="75">
        <f>D34-'В3'!T106</f>
        <v>0</v>
      </c>
      <c r="I34" s="16"/>
    </row>
    <row r="35" spans="1:9" ht="38.25" hidden="1">
      <c r="A35" s="77">
        <v>41037000</v>
      </c>
      <c r="B35" s="78" t="s">
        <v>141</v>
      </c>
      <c r="C35" s="18">
        <f t="shared" si="0"/>
        <v>0</v>
      </c>
      <c r="D35" s="19"/>
      <c r="E35" s="20"/>
      <c r="F35" s="20"/>
      <c r="G35" s="16"/>
      <c r="H35" s="75"/>
      <c r="I35" s="16"/>
    </row>
    <row r="36" spans="1:9" s="25" customFormat="1" ht="18.75">
      <c r="A36" s="473" t="s">
        <v>241</v>
      </c>
      <c r="B36" s="473"/>
      <c r="C36" s="300">
        <f>D36+E36</f>
        <v>162669955</v>
      </c>
      <c r="D36" s="300">
        <f>D18+D12+D8</f>
        <v>161040855</v>
      </c>
      <c r="E36" s="300">
        <f>E18+E12+E8</f>
        <v>1629100</v>
      </c>
      <c r="F36" s="300">
        <f>F18+F12+F8</f>
        <v>0</v>
      </c>
      <c r="G36" s="239"/>
      <c r="H36" s="239"/>
      <c r="I36" s="239"/>
    </row>
    <row r="38" spans="1:5" ht="18.75">
      <c r="A38" s="26" t="s">
        <v>253</v>
      </c>
      <c r="D38" s="25"/>
      <c r="E38" s="26" t="s">
        <v>254</v>
      </c>
    </row>
    <row r="39" spans="1:2" ht="18.75">
      <c r="A39" s="471" t="s">
        <v>201</v>
      </c>
      <c r="B39" s="471"/>
    </row>
    <row r="40" ht="12.75">
      <c r="D40" s="178">
        <f>D36-'В3'!I93-'В3'!R93</f>
        <v>0</v>
      </c>
    </row>
    <row r="41" spans="4:5" ht="12.75">
      <c r="D41" s="178">
        <f>D36-'В3'!I93-'В3'!S93</f>
        <v>0</v>
      </c>
      <c r="E41" s="178">
        <f>E36-'В3'!O93</f>
        <v>0</v>
      </c>
    </row>
    <row r="42" spans="3:6" s="241" customFormat="1" ht="12.75">
      <c r="C42" s="268"/>
      <c r="D42" s="268"/>
      <c r="E42" s="268"/>
      <c r="F42" s="268"/>
    </row>
    <row r="43" spans="3:6" s="241" customFormat="1" ht="12.75">
      <c r="C43" s="242"/>
      <c r="D43" s="242"/>
      <c r="E43" s="242"/>
      <c r="F43" s="242">
        <f>F36-F42</f>
        <v>0</v>
      </c>
    </row>
    <row r="44" spans="3:8" s="241" customFormat="1" ht="12.75" hidden="1">
      <c r="C44" s="269" t="s">
        <v>115</v>
      </c>
      <c r="D44" s="269">
        <v>20534100</v>
      </c>
      <c r="E44" s="243"/>
      <c r="H44" s="243">
        <f>D44-'В3'!T17-'В3'!T19</f>
        <v>0</v>
      </c>
    </row>
    <row r="45" spans="3:4" s="241" customFormat="1" ht="12.75" hidden="1">
      <c r="C45" s="270" t="s">
        <v>122</v>
      </c>
      <c r="D45" s="271">
        <v>533400</v>
      </c>
    </row>
    <row r="46" ht="12.75" hidden="1"/>
    <row r="47" ht="12.75" hidden="1"/>
    <row r="48" ht="12.75" hidden="1"/>
    <row r="49" spans="3:4" ht="15" hidden="1">
      <c r="C49" s="257" t="s">
        <v>458</v>
      </c>
      <c r="D49" s="258">
        <f>SUM(D50:D56)</f>
        <v>3589855</v>
      </c>
    </row>
    <row r="50" spans="3:4" s="27" customFormat="1" ht="15.75" hidden="1">
      <c r="C50" s="252" t="s">
        <v>456</v>
      </c>
      <c r="D50" s="253">
        <v>237700</v>
      </c>
    </row>
    <row r="51" spans="3:4" ht="15" hidden="1">
      <c r="C51" s="252" t="s">
        <v>457</v>
      </c>
      <c r="D51" s="253">
        <v>15300</v>
      </c>
    </row>
    <row r="52" spans="3:4" ht="12.75" hidden="1">
      <c r="C52" s="254" t="s">
        <v>459</v>
      </c>
      <c r="D52" s="253"/>
    </row>
    <row r="53" spans="3:4" ht="12.75" hidden="1">
      <c r="C53" s="254" t="s">
        <v>461</v>
      </c>
      <c r="D53" s="303">
        <f>'В3'!S104</f>
        <v>2164000</v>
      </c>
    </row>
    <row r="54" spans="3:4" ht="12.75" hidden="1">
      <c r="C54" s="259" t="s">
        <v>460</v>
      </c>
      <c r="D54" s="304">
        <f>'В3'!S105</f>
        <v>1172855</v>
      </c>
    </row>
    <row r="55" spans="3:4" ht="12.75" hidden="1">
      <c r="C55" s="259" t="s">
        <v>462</v>
      </c>
      <c r="D55" s="260"/>
    </row>
    <row r="56" spans="3:4" ht="12.75" hidden="1">
      <c r="C56" s="255"/>
      <c r="D56" s="256"/>
    </row>
    <row r="57" ht="12.75" hidden="1"/>
  </sheetData>
  <mergeCells count="9">
    <mergeCell ref="C1:G2"/>
    <mergeCell ref="A3:F3"/>
    <mergeCell ref="A39:B39"/>
    <mergeCell ref="D5:D6"/>
    <mergeCell ref="A5:A6"/>
    <mergeCell ref="B5:B6"/>
    <mergeCell ref="E5:F5"/>
    <mergeCell ref="C5:C6"/>
    <mergeCell ref="A36:B36"/>
  </mergeCells>
  <printOptions horizontalCentered="1"/>
  <pageMargins left="0.3937007874015748" right="0.1968503937007874" top="0.6299212598425197" bottom="0.2362204724409449" header="0" footer="0"/>
  <pageSetup fitToHeight="1" fitToWidth="1" horizontalDpi="600" verticalDpi="600" orientation="portrait" paperSize="9" scale="6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I23"/>
  <sheetViews>
    <sheetView view="pageBreakPreview" zoomScale="75" zoomScaleSheetLayoutView="75" workbookViewId="0" topLeftCell="A1">
      <selection activeCell="A2" sqref="A2"/>
    </sheetView>
  </sheetViews>
  <sheetFormatPr defaultColWidth="9.00390625" defaultRowHeight="12.75"/>
  <cols>
    <col min="1" max="1" width="7.625" style="42" customWidth="1"/>
    <col min="2" max="2" width="63.125" style="42" customWidth="1"/>
    <col min="3" max="3" width="13.25390625" style="42" customWidth="1"/>
    <col min="4" max="4" width="15.25390625" style="42" customWidth="1"/>
    <col min="5" max="5" width="15.00390625" style="42" customWidth="1"/>
    <col min="6" max="6" width="19.25390625" style="42" customWidth="1"/>
    <col min="7" max="7" width="12.25390625" style="42" customWidth="1"/>
    <col min="8" max="16384" width="9.25390625" style="42" customWidth="1"/>
  </cols>
  <sheetData>
    <row r="1" spans="5:9" ht="54" customHeight="1">
      <c r="E1" s="475" t="s">
        <v>491</v>
      </c>
      <c r="F1" s="475"/>
      <c r="G1" s="51"/>
      <c r="H1" s="52"/>
      <c r="I1" s="52"/>
    </row>
    <row r="2" spans="2:7" ht="18" customHeight="1">
      <c r="B2" s="476"/>
      <c r="C2" s="476"/>
      <c r="D2" s="476"/>
      <c r="E2" s="476"/>
      <c r="F2" s="476"/>
      <c r="G2" s="53"/>
    </row>
    <row r="3" spans="2:6" ht="34.5" customHeight="1">
      <c r="B3" s="477" t="s">
        <v>121</v>
      </c>
      <c r="C3" s="477"/>
      <c r="D3" s="477"/>
      <c r="E3" s="477"/>
      <c r="F3" s="477"/>
    </row>
    <row r="5" spans="1:6" ht="12.75">
      <c r="A5" s="55"/>
      <c r="B5" s="55"/>
      <c r="C5" s="55"/>
      <c r="D5" s="55"/>
      <c r="E5" s="55"/>
      <c r="F5" s="54" t="s">
        <v>220</v>
      </c>
    </row>
    <row r="6" spans="1:6" ht="12.75">
      <c r="A6" s="478" t="s">
        <v>234</v>
      </c>
      <c r="B6" s="478" t="s">
        <v>429</v>
      </c>
      <c r="C6" s="479" t="s">
        <v>233</v>
      </c>
      <c r="D6" s="480" t="s">
        <v>231</v>
      </c>
      <c r="E6" s="478" t="s">
        <v>232</v>
      </c>
      <c r="F6" s="478"/>
    </row>
    <row r="7" spans="1:6" ht="12.75">
      <c r="A7" s="478"/>
      <c r="B7" s="478"/>
      <c r="C7" s="480"/>
      <c r="D7" s="480"/>
      <c r="E7" s="478" t="s">
        <v>233</v>
      </c>
      <c r="F7" s="478" t="s">
        <v>195</v>
      </c>
    </row>
    <row r="8" spans="1:6" ht="12.75">
      <c r="A8" s="478"/>
      <c r="B8" s="478"/>
      <c r="C8" s="480"/>
      <c r="D8" s="480"/>
      <c r="E8" s="478"/>
      <c r="F8" s="478"/>
    </row>
    <row r="9" spans="1:6" s="56" customFormat="1" ht="11.25">
      <c r="A9" s="148">
        <v>1</v>
      </c>
      <c r="B9" s="148">
        <v>2</v>
      </c>
      <c r="C9" s="149">
        <v>3</v>
      </c>
      <c r="D9" s="148">
        <v>4</v>
      </c>
      <c r="E9" s="148">
        <v>5</v>
      </c>
      <c r="F9" s="148">
        <v>6</v>
      </c>
    </row>
    <row r="10" spans="1:6" ht="12.75">
      <c r="A10" s="150">
        <v>200000</v>
      </c>
      <c r="B10" s="151" t="s">
        <v>430</v>
      </c>
      <c r="C10" s="152">
        <f>C11</f>
        <v>0</v>
      </c>
      <c r="D10" s="153">
        <f>D11</f>
        <v>-487143</v>
      </c>
      <c r="E10" s="153">
        <f>E11</f>
        <v>487143</v>
      </c>
      <c r="F10" s="153">
        <f>F11</f>
        <v>487143</v>
      </c>
    </row>
    <row r="11" spans="1:6" ht="12.75">
      <c r="A11" s="150">
        <v>208000</v>
      </c>
      <c r="B11" s="151" t="s">
        <v>431</v>
      </c>
      <c r="C11" s="152">
        <f>C12+C13</f>
        <v>0</v>
      </c>
      <c r="D11" s="153">
        <f>D12+D13</f>
        <v>-487143</v>
      </c>
      <c r="E11" s="153">
        <f>E12+E13</f>
        <v>487143</v>
      </c>
      <c r="F11" s="153">
        <f>F12+F13</f>
        <v>487143</v>
      </c>
    </row>
    <row r="12" spans="1:6" ht="12.75">
      <c r="A12" s="154">
        <v>208100</v>
      </c>
      <c r="B12" s="155" t="s">
        <v>432</v>
      </c>
      <c r="C12" s="156">
        <f>D12</f>
        <v>0</v>
      </c>
      <c r="D12" s="157">
        <v>0</v>
      </c>
      <c r="E12" s="157">
        <v>0</v>
      </c>
      <c r="F12" s="157">
        <v>0</v>
      </c>
    </row>
    <row r="13" spans="1:6" ht="25.5">
      <c r="A13" s="154">
        <v>208400</v>
      </c>
      <c r="B13" s="155" t="s">
        <v>174</v>
      </c>
      <c r="C13" s="156">
        <v>0</v>
      </c>
      <c r="D13" s="157">
        <v>-487143</v>
      </c>
      <c r="E13" s="157">
        <f>-D13</f>
        <v>487143</v>
      </c>
      <c r="F13" s="157">
        <f>E13</f>
        <v>487143</v>
      </c>
    </row>
    <row r="14" spans="1:6" ht="12.75">
      <c r="A14" s="150">
        <v>600000</v>
      </c>
      <c r="B14" s="151" t="s">
        <v>433</v>
      </c>
      <c r="C14" s="152">
        <f>C15</f>
        <v>0</v>
      </c>
      <c r="D14" s="153">
        <f>D15</f>
        <v>-487143</v>
      </c>
      <c r="E14" s="153">
        <f>E15</f>
        <v>487143</v>
      </c>
      <c r="F14" s="153">
        <f>F15</f>
        <v>487143</v>
      </c>
    </row>
    <row r="15" spans="1:6" ht="12.75">
      <c r="A15" s="150">
        <v>602000</v>
      </c>
      <c r="B15" s="151" t="s">
        <v>434</v>
      </c>
      <c r="C15" s="152">
        <f>C16+C17</f>
        <v>0</v>
      </c>
      <c r="D15" s="153">
        <f>D16+D17</f>
        <v>-487143</v>
      </c>
      <c r="E15" s="153">
        <f>E16+E17</f>
        <v>487143</v>
      </c>
      <c r="F15" s="153">
        <f>F16+F17</f>
        <v>487143</v>
      </c>
    </row>
    <row r="16" spans="1:6" ht="12.75">
      <c r="A16" s="154">
        <v>602100</v>
      </c>
      <c r="B16" s="155" t="s">
        <v>432</v>
      </c>
      <c r="C16" s="156">
        <f>D16</f>
        <v>0</v>
      </c>
      <c r="D16" s="157">
        <f>D12</f>
        <v>0</v>
      </c>
      <c r="E16" s="157">
        <v>0</v>
      </c>
      <c r="F16" s="157">
        <v>0</v>
      </c>
    </row>
    <row r="17" spans="1:6" ht="25.5">
      <c r="A17" s="154">
        <v>602400</v>
      </c>
      <c r="B17" s="155" t="s">
        <v>174</v>
      </c>
      <c r="C17" s="156">
        <v>0</v>
      </c>
      <c r="D17" s="157">
        <f>D13</f>
        <v>-487143</v>
      </c>
      <c r="E17" s="157">
        <f>-D17</f>
        <v>487143</v>
      </c>
      <c r="F17" s="157">
        <f>E17</f>
        <v>487143</v>
      </c>
    </row>
    <row r="18" ht="12.75">
      <c r="F18" s="54"/>
    </row>
    <row r="21" spans="2:6" ht="15.75">
      <c r="B21" s="27" t="s">
        <v>253</v>
      </c>
      <c r="C21" s="28"/>
      <c r="D21" s="28"/>
      <c r="E21" s="28"/>
      <c r="F21" s="27" t="s">
        <v>254</v>
      </c>
    </row>
    <row r="22" spans="2:3" ht="15.75">
      <c r="B22" s="474" t="s">
        <v>201</v>
      </c>
      <c r="C22" s="474"/>
    </row>
    <row r="23" ht="12.75">
      <c r="E23" s="302">
        <f>E17-'В3'!S93</f>
        <v>0</v>
      </c>
    </row>
  </sheetData>
  <mergeCells count="11">
    <mergeCell ref="A6:A8"/>
    <mergeCell ref="B6:B8"/>
    <mergeCell ref="C6:C8"/>
    <mergeCell ref="D6:D8"/>
    <mergeCell ref="B22:C22"/>
    <mergeCell ref="E1:F1"/>
    <mergeCell ref="B2:F2"/>
    <mergeCell ref="B3:F3"/>
    <mergeCell ref="E6:F6"/>
    <mergeCell ref="E7:E8"/>
    <mergeCell ref="F7:F8"/>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pageSetUpPr fitToPage="1"/>
  </sheetPr>
  <dimension ref="A1:AC112"/>
  <sheetViews>
    <sheetView showZeros="0" view="pageBreakPreview" zoomScale="60" zoomScaleNormal="60" workbookViewId="0" topLeftCell="A1">
      <pane xSplit="8" ySplit="6" topLeftCell="P90" activePane="bottomRight" state="frozen"/>
      <selection pane="topLeft" activeCell="A1" sqref="A1"/>
      <selection pane="topRight" activeCell="F1" sqref="F1"/>
      <selection pane="bottomLeft" activeCell="A7" sqref="A7"/>
      <selection pane="bottomRight" activeCell="H110" sqref="H110"/>
    </sheetView>
  </sheetViews>
  <sheetFormatPr defaultColWidth="9.00390625" defaultRowHeight="12.75"/>
  <cols>
    <col min="1" max="1" width="3.75390625" style="50" customWidth="1"/>
    <col min="2" max="2" width="14.00390625" style="227" hidden="1" customWidth="1"/>
    <col min="3" max="3" width="10.125" style="227" hidden="1" customWidth="1"/>
    <col min="4" max="4" width="9.625" style="227" hidden="1" customWidth="1"/>
    <col min="5" max="5" width="14.00390625" style="227" customWidth="1"/>
    <col min="6" max="6" width="10.125" style="227" customWidth="1"/>
    <col min="7" max="7" width="9.625" style="227" customWidth="1"/>
    <col min="8" max="8" width="61.125" style="228" customWidth="1"/>
    <col min="9" max="10" width="16.125" style="229" customWidth="1"/>
    <col min="11" max="11" width="15.375" style="229" customWidth="1"/>
    <col min="12" max="12" width="15.25390625" style="229" customWidth="1"/>
    <col min="13" max="13" width="10.875" style="229" customWidth="1"/>
    <col min="14" max="14" width="13.25390625" style="229" customWidth="1"/>
    <col min="15" max="15" width="16.00390625" style="229" customWidth="1"/>
    <col min="16" max="16" width="13.00390625" style="229" customWidth="1"/>
    <col min="17" max="17" width="13.25390625" style="229" customWidth="1"/>
    <col min="18" max="19" width="13.75390625" style="229" customWidth="1"/>
    <col min="20" max="20" width="15.625" style="229" customWidth="1"/>
    <col min="21" max="21" width="8.875" style="100" customWidth="1"/>
    <col min="22" max="23" width="16.125" style="229" hidden="1" customWidth="1"/>
    <col min="24" max="24" width="15.375" style="229" hidden="1" customWidth="1"/>
    <col min="25" max="25" width="15.25390625" style="229" hidden="1" customWidth="1"/>
    <col min="26" max="27" width="16.125" style="229" hidden="1" customWidth="1"/>
    <col min="28" max="28" width="15.375" style="229" hidden="1" customWidth="1"/>
    <col min="29" max="29" width="15.25390625" style="229" hidden="1" customWidth="1"/>
    <col min="30" max="16384" width="8.875" style="100" customWidth="1"/>
  </cols>
  <sheetData>
    <row r="1" spans="1:29" ht="67.5" customHeight="1">
      <c r="A1" s="158"/>
      <c r="B1" s="198">
        <v>2017</v>
      </c>
      <c r="C1" s="198"/>
      <c r="D1" s="198"/>
      <c r="E1" s="453">
        <v>2018</v>
      </c>
      <c r="F1" s="198"/>
      <c r="G1" s="198"/>
      <c r="H1" s="199"/>
      <c r="I1" s="200"/>
      <c r="J1" s="200"/>
      <c r="K1" s="200"/>
      <c r="L1" s="200"/>
      <c r="M1" s="200"/>
      <c r="N1" s="200"/>
      <c r="O1" s="200"/>
      <c r="P1" s="481" t="s">
        <v>498</v>
      </c>
      <c r="Q1" s="481"/>
      <c r="R1" s="481"/>
      <c r="S1" s="481"/>
      <c r="T1" s="481"/>
      <c r="V1" s="200"/>
      <c r="W1" s="200"/>
      <c r="X1" s="200"/>
      <c r="Y1" s="200"/>
      <c r="Z1" s="200"/>
      <c r="AA1" s="200"/>
      <c r="AB1" s="200"/>
      <c r="AC1" s="200"/>
    </row>
    <row r="2" spans="1:29" ht="35.25" customHeight="1" thickBot="1">
      <c r="A2" s="162"/>
      <c r="B2" s="484" t="s">
        <v>465</v>
      </c>
      <c r="C2" s="484"/>
      <c r="D2" s="484"/>
      <c r="E2" s="484"/>
      <c r="F2" s="484"/>
      <c r="G2" s="484"/>
      <c r="H2" s="484"/>
      <c r="I2" s="484"/>
      <c r="J2" s="484"/>
      <c r="K2" s="484"/>
      <c r="L2" s="484"/>
      <c r="M2" s="484"/>
      <c r="N2" s="484"/>
      <c r="O2" s="484"/>
      <c r="P2" s="484"/>
      <c r="Q2" s="484"/>
      <c r="R2" s="484"/>
      <c r="S2" s="484"/>
      <c r="T2" s="201" t="s">
        <v>220</v>
      </c>
      <c r="V2" s="100"/>
      <c r="W2" s="100"/>
      <c r="X2" s="100"/>
      <c r="Y2" s="100"/>
      <c r="Z2" s="100"/>
      <c r="AA2" s="100"/>
      <c r="AB2" s="100"/>
      <c r="AC2" s="100"/>
    </row>
    <row r="3" spans="1:29" s="202" customFormat="1" ht="18.75">
      <c r="A3" s="489"/>
      <c r="B3" s="493" t="s">
        <v>269</v>
      </c>
      <c r="C3" s="486" t="s">
        <v>438</v>
      </c>
      <c r="D3" s="490" t="s">
        <v>437</v>
      </c>
      <c r="E3" s="496" t="s">
        <v>269</v>
      </c>
      <c r="F3" s="487" t="s">
        <v>438</v>
      </c>
      <c r="G3" s="487" t="s">
        <v>437</v>
      </c>
      <c r="H3" s="485" t="s">
        <v>408</v>
      </c>
      <c r="I3" s="483" t="s">
        <v>231</v>
      </c>
      <c r="J3" s="483"/>
      <c r="K3" s="483"/>
      <c r="L3" s="483"/>
      <c r="M3" s="483"/>
      <c r="N3" s="483" t="s">
        <v>185</v>
      </c>
      <c r="O3" s="483"/>
      <c r="P3" s="483"/>
      <c r="Q3" s="483"/>
      <c r="R3" s="483"/>
      <c r="S3" s="483"/>
      <c r="T3" s="482" t="s">
        <v>233</v>
      </c>
      <c r="V3" s="498" t="s">
        <v>466</v>
      </c>
      <c r="W3" s="498"/>
      <c r="X3" s="498"/>
      <c r="Y3" s="498"/>
      <c r="Z3" s="498" t="s">
        <v>464</v>
      </c>
      <c r="AA3" s="498"/>
      <c r="AB3" s="498"/>
      <c r="AC3" s="498"/>
    </row>
    <row r="4" spans="1:29" s="202" customFormat="1" ht="12" customHeight="1">
      <c r="A4" s="489"/>
      <c r="B4" s="494"/>
      <c r="C4" s="487"/>
      <c r="D4" s="491"/>
      <c r="E4" s="496"/>
      <c r="F4" s="487"/>
      <c r="G4" s="487"/>
      <c r="H4" s="485"/>
      <c r="I4" s="483" t="s">
        <v>233</v>
      </c>
      <c r="J4" s="483" t="s">
        <v>215</v>
      </c>
      <c r="K4" s="482" t="s">
        <v>188</v>
      </c>
      <c r="L4" s="482"/>
      <c r="M4" s="482" t="s">
        <v>216</v>
      </c>
      <c r="N4" s="483" t="s">
        <v>233</v>
      </c>
      <c r="O4" s="483" t="s">
        <v>215</v>
      </c>
      <c r="P4" s="482" t="s">
        <v>188</v>
      </c>
      <c r="Q4" s="482"/>
      <c r="R4" s="482" t="s">
        <v>216</v>
      </c>
      <c r="S4" s="309" t="s">
        <v>188</v>
      </c>
      <c r="T4" s="482"/>
      <c r="V4" s="483" t="s">
        <v>233</v>
      </c>
      <c r="W4" s="483" t="s">
        <v>215</v>
      </c>
      <c r="X4" s="482" t="s">
        <v>188</v>
      </c>
      <c r="Y4" s="482"/>
      <c r="Z4" s="483" t="s">
        <v>233</v>
      </c>
      <c r="AA4" s="483" t="s">
        <v>215</v>
      </c>
      <c r="AB4" s="482" t="s">
        <v>188</v>
      </c>
      <c r="AC4" s="482"/>
    </row>
    <row r="5" spans="1:29" s="202" customFormat="1" ht="36.75" thickBot="1">
      <c r="A5" s="489"/>
      <c r="B5" s="495"/>
      <c r="C5" s="488"/>
      <c r="D5" s="492"/>
      <c r="E5" s="496"/>
      <c r="F5" s="487"/>
      <c r="G5" s="487"/>
      <c r="H5" s="485"/>
      <c r="I5" s="483"/>
      <c r="J5" s="483"/>
      <c r="K5" s="307" t="s">
        <v>219</v>
      </c>
      <c r="L5" s="307" t="s">
        <v>217</v>
      </c>
      <c r="M5" s="482"/>
      <c r="N5" s="483"/>
      <c r="O5" s="483"/>
      <c r="P5" s="307" t="s">
        <v>219</v>
      </c>
      <c r="Q5" s="307" t="s">
        <v>217</v>
      </c>
      <c r="R5" s="482"/>
      <c r="S5" s="449" t="s">
        <v>221</v>
      </c>
      <c r="T5" s="482"/>
      <c r="V5" s="497"/>
      <c r="W5" s="497"/>
      <c r="X5" s="308" t="s">
        <v>219</v>
      </c>
      <c r="Y5" s="308" t="s">
        <v>217</v>
      </c>
      <c r="Z5" s="497"/>
      <c r="AA5" s="497"/>
      <c r="AB5" s="308" t="s">
        <v>219</v>
      </c>
      <c r="AC5" s="308" t="s">
        <v>217</v>
      </c>
    </row>
    <row r="6" spans="1:29" s="205" customFormat="1" ht="11.25" thickBot="1">
      <c r="A6" s="203"/>
      <c r="B6" s="204">
        <v>1</v>
      </c>
      <c r="C6" s="204">
        <v>2</v>
      </c>
      <c r="D6" s="427">
        <v>3</v>
      </c>
      <c r="E6" s="301">
        <v>1</v>
      </c>
      <c r="F6" s="301">
        <v>2</v>
      </c>
      <c r="G6" s="301">
        <v>3</v>
      </c>
      <c r="H6" s="301">
        <v>4</v>
      </c>
      <c r="I6" s="301">
        <v>5</v>
      </c>
      <c r="J6" s="301">
        <v>6</v>
      </c>
      <c r="K6" s="301">
        <v>7</v>
      </c>
      <c r="L6" s="301">
        <v>8</v>
      </c>
      <c r="M6" s="301">
        <v>9</v>
      </c>
      <c r="N6" s="301">
        <v>10</v>
      </c>
      <c r="O6" s="301">
        <v>11</v>
      </c>
      <c r="P6" s="301">
        <v>12</v>
      </c>
      <c r="Q6" s="301">
        <v>13</v>
      </c>
      <c r="R6" s="301">
        <v>14</v>
      </c>
      <c r="S6" s="301">
        <v>15</v>
      </c>
      <c r="T6" s="301">
        <v>16</v>
      </c>
      <c r="V6" s="204">
        <v>5</v>
      </c>
      <c r="W6" s="204">
        <v>6</v>
      </c>
      <c r="X6" s="204">
        <v>7</v>
      </c>
      <c r="Y6" s="204">
        <v>8</v>
      </c>
      <c r="Z6" s="204">
        <v>5</v>
      </c>
      <c r="AA6" s="204">
        <v>6</v>
      </c>
      <c r="AB6" s="204">
        <v>7</v>
      </c>
      <c r="AC6" s="204">
        <v>8</v>
      </c>
    </row>
    <row r="7" spans="1:29" s="317" customFormat="1" ht="20.25">
      <c r="A7" s="313"/>
      <c r="B7" s="314" t="s">
        <v>270</v>
      </c>
      <c r="C7" s="315"/>
      <c r="D7" s="428"/>
      <c r="E7" s="65" t="s">
        <v>270</v>
      </c>
      <c r="F7" s="65"/>
      <c r="G7" s="65"/>
      <c r="H7" s="319" t="s">
        <v>323</v>
      </c>
      <c r="I7" s="320">
        <f>I8</f>
        <v>2161167</v>
      </c>
      <c r="J7" s="320">
        <f aca="true" t="shared" si="0" ref="J7:S7">J8</f>
        <v>2161167</v>
      </c>
      <c r="K7" s="320">
        <f t="shared" si="0"/>
        <v>1324980</v>
      </c>
      <c r="L7" s="320">
        <f t="shared" si="0"/>
        <v>0</v>
      </c>
      <c r="M7" s="320">
        <f t="shared" si="0"/>
        <v>0</v>
      </c>
      <c r="N7" s="320">
        <f>N8</f>
        <v>202000</v>
      </c>
      <c r="O7" s="320">
        <f t="shared" si="0"/>
        <v>12000</v>
      </c>
      <c r="P7" s="320">
        <f t="shared" si="0"/>
        <v>0</v>
      </c>
      <c r="Q7" s="320">
        <f t="shared" si="0"/>
        <v>0</v>
      </c>
      <c r="R7" s="320">
        <f t="shared" si="0"/>
        <v>190000</v>
      </c>
      <c r="S7" s="320">
        <f t="shared" si="0"/>
        <v>190000</v>
      </c>
      <c r="T7" s="320">
        <f>T8</f>
        <v>2363167</v>
      </c>
      <c r="U7" s="178">
        <f aca="true" t="shared" si="1" ref="U7:U71">T7-N7-I7</f>
        <v>0</v>
      </c>
      <c r="V7" s="316">
        <f>V8</f>
        <v>0</v>
      </c>
      <c r="W7" s="316">
        <f aca="true" t="shared" si="2" ref="W7:AC7">W8</f>
        <v>0</v>
      </c>
      <c r="X7" s="316">
        <f t="shared" si="2"/>
        <v>0</v>
      </c>
      <c r="Y7" s="316">
        <f t="shared" si="2"/>
        <v>0</v>
      </c>
      <c r="Z7" s="316">
        <f>Z8</f>
        <v>0</v>
      </c>
      <c r="AA7" s="316">
        <f t="shared" si="2"/>
        <v>0</v>
      </c>
      <c r="AB7" s="316">
        <f t="shared" si="2"/>
        <v>0</v>
      </c>
      <c r="AC7" s="316">
        <f t="shared" si="2"/>
        <v>0</v>
      </c>
    </row>
    <row r="8" spans="1:29" s="321" customFormat="1" ht="18.75">
      <c r="A8" s="318"/>
      <c r="B8" s="206" t="s">
        <v>165</v>
      </c>
      <c r="C8" s="190"/>
      <c r="D8" s="429"/>
      <c r="E8" s="190" t="s">
        <v>165</v>
      </c>
      <c r="F8" s="190"/>
      <c r="G8" s="190"/>
      <c r="H8" s="319" t="s">
        <v>323</v>
      </c>
      <c r="I8" s="320">
        <f>I9+I10</f>
        <v>2161167</v>
      </c>
      <c r="J8" s="320">
        <f>J9+J10</f>
        <v>2161167</v>
      </c>
      <c r="K8" s="320">
        <f aca="true" t="shared" si="3" ref="K8:S8">K9+K10</f>
        <v>1324980</v>
      </c>
      <c r="L8" s="320">
        <f t="shared" si="3"/>
        <v>0</v>
      </c>
      <c r="M8" s="320">
        <f t="shared" si="3"/>
        <v>0</v>
      </c>
      <c r="N8" s="320">
        <f>N9+N10</f>
        <v>202000</v>
      </c>
      <c r="O8" s="320">
        <f t="shared" si="3"/>
        <v>12000</v>
      </c>
      <c r="P8" s="320">
        <f t="shared" si="3"/>
        <v>0</v>
      </c>
      <c r="Q8" s="320">
        <f t="shared" si="3"/>
        <v>0</v>
      </c>
      <c r="R8" s="320">
        <f t="shared" si="3"/>
        <v>190000</v>
      </c>
      <c r="S8" s="320">
        <f t="shared" si="3"/>
        <v>190000</v>
      </c>
      <c r="T8" s="320">
        <f>T9+T10</f>
        <v>2363167</v>
      </c>
      <c r="U8" s="178">
        <f t="shared" si="1"/>
        <v>0</v>
      </c>
      <c r="V8" s="320">
        <f aca="true" t="shared" si="4" ref="V8:AC8">V9+V10</f>
        <v>0</v>
      </c>
      <c r="W8" s="320">
        <f t="shared" si="4"/>
        <v>0</v>
      </c>
      <c r="X8" s="320">
        <f t="shared" si="4"/>
        <v>0</v>
      </c>
      <c r="Y8" s="320">
        <f t="shared" si="4"/>
        <v>0</v>
      </c>
      <c r="Z8" s="320">
        <f t="shared" si="4"/>
        <v>0</v>
      </c>
      <c r="AA8" s="320">
        <f t="shared" si="4"/>
        <v>0</v>
      </c>
      <c r="AB8" s="320">
        <f t="shared" si="4"/>
        <v>0</v>
      </c>
      <c r="AC8" s="320">
        <f t="shared" si="4"/>
        <v>0</v>
      </c>
    </row>
    <row r="9" spans="1:29" s="327" customFormat="1" ht="69.75" customHeight="1">
      <c r="A9" s="322"/>
      <c r="B9" s="323" t="s">
        <v>419</v>
      </c>
      <c r="C9" s="324" t="s">
        <v>420</v>
      </c>
      <c r="D9" s="430" t="s">
        <v>250</v>
      </c>
      <c r="E9" s="324" t="s">
        <v>467</v>
      </c>
      <c r="F9" s="324" t="s">
        <v>468</v>
      </c>
      <c r="G9" s="324" t="s">
        <v>250</v>
      </c>
      <c r="H9" s="325" t="s">
        <v>463</v>
      </c>
      <c r="I9" s="326">
        <f>J9</f>
        <v>2061186</v>
      </c>
      <c r="J9" s="326">
        <v>2061186</v>
      </c>
      <c r="K9" s="326">
        <v>1324980</v>
      </c>
      <c r="L9" s="326"/>
      <c r="M9" s="326"/>
      <c r="N9" s="326">
        <f>O9+R9</f>
        <v>202000</v>
      </c>
      <c r="O9" s="326">
        <v>12000</v>
      </c>
      <c r="P9" s="326"/>
      <c r="Q9" s="326"/>
      <c r="R9" s="326">
        <v>190000</v>
      </c>
      <c r="S9" s="326">
        <v>190000</v>
      </c>
      <c r="T9" s="345">
        <f>I9+N9</f>
        <v>2263186</v>
      </c>
      <c r="U9" s="178">
        <f t="shared" si="1"/>
        <v>0</v>
      </c>
      <c r="V9" s="326">
        <f>W9</f>
        <v>0</v>
      </c>
      <c r="W9" s="326"/>
      <c r="X9" s="326"/>
      <c r="Y9" s="326"/>
      <c r="Z9" s="326">
        <f>AA9</f>
        <v>0</v>
      </c>
      <c r="AA9" s="326"/>
      <c r="AB9" s="326"/>
      <c r="AC9" s="326"/>
    </row>
    <row r="10" spans="1:29" s="327" customFormat="1" ht="18.75">
      <c r="A10" s="322"/>
      <c r="B10" s="323" t="s">
        <v>271</v>
      </c>
      <c r="C10" s="324"/>
      <c r="D10" s="430"/>
      <c r="E10" s="324" t="s">
        <v>469</v>
      </c>
      <c r="F10" s="324" t="s">
        <v>400</v>
      </c>
      <c r="G10" s="324" t="s">
        <v>204</v>
      </c>
      <c r="H10" s="328" t="s">
        <v>470</v>
      </c>
      <c r="I10" s="326">
        <f>J10</f>
        <v>99981</v>
      </c>
      <c r="J10" s="326">
        <f>J11+J12+J13</f>
        <v>99981</v>
      </c>
      <c r="K10" s="326">
        <v>0</v>
      </c>
      <c r="L10" s="326">
        <v>0</v>
      </c>
      <c r="M10" s="326">
        <v>0</v>
      </c>
      <c r="N10" s="326">
        <f aca="true" t="shared" si="5" ref="N10:N74">O10+R10</f>
        <v>0</v>
      </c>
      <c r="O10" s="326"/>
      <c r="P10" s="326"/>
      <c r="Q10" s="326"/>
      <c r="R10" s="326"/>
      <c r="S10" s="326"/>
      <c r="T10" s="326">
        <f>T11+T12+T13</f>
        <v>99981</v>
      </c>
      <c r="U10" s="178">
        <f t="shared" si="1"/>
        <v>0</v>
      </c>
      <c r="V10" s="326">
        <f>W10</f>
        <v>0</v>
      </c>
      <c r="W10" s="326"/>
      <c r="X10" s="326"/>
      <c r="Y10" s="326"/>
      <c r="Z10" s="326">
        <f>AA10</f>
        <v>0</v>
      </c>
      <c r="AA10" s="326"/>
      <c r="AB10" s="326"/>
      <c r="AC10" s="326"/>
    </row>
    <row r="11" spans="1:29" s="327" customFormat="1" ht="19.5">
      <c r="A11" s="322"/>
      <c r="B11" s="329" t="s">
        <v>272</v>
      </c>
      <c r="C11" s="176" t="s">
        <v>273</v>
      </c>
      <c r="D11" s="431" t="s">
        <v>204</v>
      </c>
      <c r="E11" s="393"/>
      <c r="F11" s="176"/>
      <c r="G11" s="176"/>
      <c r="H11" s="330" t="s">
        <v>274</v>
      </c>
      <c r="I11" s="326">
        <f>J11</f>
        <v>19000</v>
      </c>
      <c r="J11" s="207">
        <v>19000</v>
      </c>
      <c r="K11" s="326"/>
      <c r="L11" s="326"/>
      <c r="M11" s="326"/>
      <c r="N11" s="326">
        <f t="shared" si="5"/>
        <v>0</v>
      </c>
      <c r="O11" s="326"/>
      <c r="P11" s="326"/>
      <c r="Q11" s="326"/>
      <c r="R11" s="326"/>
      <c r="S11" s="326"/>
      <c r="T11" s="367">
        <f>I11+N11</f>
        <v>19000</v>
      </c>
      <c r="U11" s="178">
        <f t="shared" si="1"/>
        <v>0</v>
      </c>
      <c r="V11" s="326">
        <f>W11</f>
        <v>0</v>
      </c>
      <c r="W11" s="207"/>
      <c r="X11" s="326"/>
      <c r="Y11" s="326"/>
      <c r="Z11" s="326">
        <f>AA11</f>
        <v>0</v>
      </c>
      <c r="AA11" s="207"/>
      <c r="AB11" s="326"/>
      <c r="AC11" s="326"/>
    </row>
    <row r="12" spans="1:29" ht="19.5">
      <c r="A12" s="208"/>
      <c r="B12" s="329" t="s">
        <v>275</v>
      </c>
      <c r="C12" s="176" t="s">
        <v>276</v>
      </c>
      <c r="D12" s="431" t="s">
        <v>204</v>
      </c>
      <c r="E12" s="393"/>
      <c r="F12" s="176"/>
      <c r="G12" s="176"/>
      <c r="H12" s="331" t="s">
        <v>277</v>
      </c>
      <c r="I12" s="332">
        <f>J12</f>
        <v>70981</v>
      </c>
      <c r="J12" s="333">
        <v>70981</v>
      </c>
      <c r="K12" s="333"/>
      <c r="L12" s="333"/>
      <c r="M12" s="333"/>
      <c r="N12" s="326">
        <f t="shared" si="5"/>
        <v>0</v>
      </c>
      <c r="O12" s="333"/>
      <c r="P12" s="333"/>
      <c r="Q12" s="333"/>
      <c r="R12" s="333"/>
      <c r="S12" s="333"/>
      <c r="T12" s="367">
        <f>I12+N12</f>
        <v>70981</v>
      </c>
      <c r="U12" s="178">
        <f t="shared" si="1"/>
        <v>0</v>
      </c>
      <c r="V12" s="332">
        <f>W12</f>
        <v>0</v>
      </c>
      <c r="W12" s="333"/>
      <c r="X12" s="333"/>
      <c r="Y12" s="333"/>
      <c r="Z12" s="332">
        <f>AA12</f>
        <v>0</v>
      </c>
      <c r="AA12" s="333"/>
      <c r="AB12" s="333"/>
      <c r="AC12" s="333"/>
    </row>
    <row r="13" spans="1:29" ht="20.25" thickBot="1">
      <c r="A13" s="208"/>
      <c r="B13" s="334" t="s">
        <v>278</v>
      </c>
      <c r="C13" s="335" t="s">
        <v>279</v>
      </c>
      <c r="D13" s="432" t="s">
        <v>204</v>
      </c>
      <c r="E13" s="393"/>
      <c r="F13" s="176"/>
      <c r="G13" s="176"/>
      <c r="H13" s="331" t="s">
        <v>280</v>
      </c>
      <c r="I13" s="332">
        <f>J13</f>
        <v>10000</v>
      </c>
      <c r="J13" s="333">
        <v>10000</v>
      </c>
      <c r="K13" s="333"/>
      <c r="L13" s="333"/>
      <c r="M13" s="333"/>
      <c r="N13" s="326">
        <f t="shared" si="5"/>
        <v>0</v>
      </c>
      <c r="O13" s="333"/>
      <c r="P13" s="333"/>
      <c r="Q13" s="333"/>
      <c r="R13" s="333"/>
      <c r="S13" s="333"/>
      <c r="T13" s="367">
        <f>I13+N13</f>
        <v>10000</v>
      </c>
      <c r="U13" s="178">
        <f t="shared" si="1"/>
        <v>0</v>
      </c>
      <c r="V13" s="336">
        <f>W13</f>
        <v>0</v>
      </c>
      <c r="W13" s="337"/>
      <c r="X13" s="337"/>
      <c r="Y13" s="337"/>
      <c r="Z13" s="336">
        <f>AA13</f>
        <v>0</v>
      </c>
      <c r="AA13" s="337"/>
      <c r="AB13" s="337"/>
      <c r="AC13" s="337"/>
    </row>
    <row r="14" spans="1:29" s="25" customFormat="1" ht="18.75">
      <c r="A14" s="338"/>
      <c r="B14" s="209" t="s">
        <v>281</v>
      </c>
      <c r="C14" s="210"/>
      <c r="D14" s="433"/>
      <c r="E14" s="190" t="s">
        <v>471</v>
      </c>
      <c r="F14" s="190"/>
      <c r="G14" s="190"/>
      <c r="H14" s="106" t="s">
        <v>237</v>
      </c>
      <c r="I14" s="340">
        <f>I15</f>
        <v>25432971</v>
      </c>
      <c r="J14" s="340">
        <f aca="true" t="shared" si="6" ref="J14:T14">J15</f>
        <v>25432971</v>
      </c>
      <c r="K14" s="340">
        <f t="shared" si="6"/>
        <v>17877810</v>
      </c>
      <c r="L14" s="340">
        <f t="shared" si="6"/>
        <v>1051592</v>
      </c>
      <c r="M14" s="340">
        <f t="shared" si="6"/>
        <v>0</v>
      </c>
      <c r="N14" s="340">
        <f t="shared" si="5"/>
        <v>968033</v>
      </c>
      <c r="O14" s="340">
        <f t="shared" si="6"/>
        <v>855000</v>
      </c>
      <c r="P14" s="340">
        <f t="shared" si="6"/>
        <v>450000</v>
      </c>
      <c r="Q14" s="340">
        <f t="shared" si="6"/>
        <v>68000</v>
      </c>
      <c r="R14" s="340">
        <f t="shared" si="6"/>
        <v>113033</v>
      </c>
      <c r="S14" s="340">
        <f t="shared" si="6"/>
        <v>113033</v>
      </c>
      <c r="T14" s="340">
        <f t="shared" si="6"/>
        <v>26401004</v>
      </c>
      <c r="U14" s="178">
        <f t="shared" si="1"/>
        <v>0</v>
      </c>
      <c r="V14" s="339" t="e">
        <f>V15</f>
        <v>#REF!</v>
      </c>
      <c r="W14" s="339" t="e">
        <f aca="true" t="shared" si="7" ref="W14:AC14">W15</f>
        <v>#REF!</v>
      </c>
      <c r="X14" s="339" t="e">
        <f t="shared" si="7"/>
        <v>#REF!</v>
      </c>
      <c r="Y14" s="339" t="e">
        <f t="shared" si="7"/>
        <v>#REF!</v>
      </c>
      <c r="Z14" s="339" t="e">
        <f>Z15</f>
        <v>#REF!</v>
      </c>
      <c r="AA14" s="339" t="e">
        <f t="shared" si="7"/>
        <v>#REF!</v>
      </c>
      <c r="AB14" s="339" t="e">
        <f t="shared" si="7"/>
        <v>#REF!</v>
      </c>
      <c r="AC14" s="339" t="e">
        <f t="shared" si="7"/>
        <v>#REF!</v>
      </c>
    </row>
    <row r="15" spans="1:29" s="25" customFormat="1" ht="18.75">
      <c r="A15" s="338"/>
      <c r="B15" s="206" t="s">
        <v>171</v>
      </c>
      <c r="C15" s="190"/>
      <c r="D15" s="429"/>
      <c r="E15" s="190" t="s">
        <v>472</v>
      </c>
      <c r="F15" s="190"/>
      <c r="G15" s="190"/>
      <c r="H15" s="106" t="s">
        <v>237</v>
      </c>
      <c r="I15" s="340">
        <f>I16+I18+I20+I22+I23+I24+I26+I28+I30+I32+I34+I40+I41+I42+I43</f>
        <v>25432971</v>
      </c>
      <c r="J15" s="340">
        <f>J16+J18+J20+J22+J23+J24+J26+J28+J30+J32+J34+J40+J41+J42+J43+J37</f>
        <v>25432971</v>
      </c>
      <c r="K15" s="340">
        <f aca="true" t="shared" si="8" ref="K15:S15">K16+K18+K20+K22+K23+K24+K26+K28+K30+K32+K34+K40+K41+K42+K43+K37</f>
        <v>17877810</v>
      </c>
      <c r="L15" s="340">
        <f t="shared" si="8"/>
        <v>1051592</v>
      </c>
      <c r="M15" s="340">
        <f t="shared" si="8"/>
        <v>0</v>
      </c>
      <c r="N15" s="340">
        <f t="shared" si="8"/>
        <v>968033</v>
      </c>
      <c r="O15" s="340">
        <f t="shared" si="8"/>
        <v>855000</v>
      </c>
      <c r="P15" s="340">
        <f t="shared" si="8"/>
        <v>450000</v>
      </c>
      <c r="Q15" s="340">
        <f t="shared" si="8"/>
        <v>68000</v>
      </c>
      <c r="R15" s="340">
        <f t="shared" si="8"/>
        <v>113033</v>
      </c>
      <c r="S15" s="340">
        <f t="shared" si="8"/>
        <v>113033</v>
      </c>
      <c r="T15" s="340">
        <f>I15+N15</f>
        <v>26401004</v>
      </c>
      <c r="U15" s="178">
        <f t="shared" si="1"/>
        <v>0</v>
      </c>
      <c r="V15" s="340" t="e">
        <f>V16+V18+V20+V23+V30+V24+V26+V28+V32+V34+#REF!+V40+V42+V41+V43+#REF!+V37+#REF!+#REF!</f>
        <v>#REF!</v>
      </c>
      <c r="W15" s="340" t="e">
        <f>W16+W18+W20+W23+W30+W24+W26+W28+W32+W34+#REF!+W40+W42+W41+W43+#REF!+W37+#REF!+#REF!</f>
        <v>#REF!</v>
      </c>
      <c r="X15" s="340" t="e">
        <f>X16+X18+X20+X23+X30+X24+X26+X28+X32+X34+#REF!+X40+X42+X41+X43+#REF!+X37+#REF!+#REF!</f>
        <v>#REF!</v>
      </c>
      <c r="Y15" s="340" t="e">
        <f>Y16+Y18+Y20+Y23+Y30+Y24+Y26+Y28+Y32+Y34+#REF!+Y40+Y42+Y41+Y43+#REF!+Y37+#REF!+#REF!</f>
        <v>#REF!</v>
      </c>
      <c r="Z15" s="340" t="e">
        <f>Z16+Z18+Z20+Z23+Z30+Z24+Z26+Z28+Z32+Z34+#REF!+Z40+Z42+Z41+Z43+#REF!+Z37+#REF!+#REF!</f>
        <v>#REF!</v>
      </c>
      <c r="AA15" s="340" t="e">
        <f>AA16+AA18+AA20+AA23+AA30+AA24+AA26+AA28+AA32+AA34+#REF!+AA40+AA42+AA41+AA43+#REF!+AA37+#REF!+#REF!</f>
        <v>#REF!</v>
      </c>
      <c r="AB15" s="340" t="e">
        <f>AB16+AB18+AB20+AB23+AB30+AB24+AB26+AB28+AB32+AB34+#REF!+AB40+AB42+AB41+AB43+#REF!+AB37+#REF!+#REF!</f>
        <v>#REF!</v>
      </c>
      <c r="AC15" s="340" t="e">
        <f>AC16+AC18+AC20+AC23+AC30+AC24+AC26+AC28+AC32+AC34+#REF!+AC40+AC42+AC41+AC43+#REF!+AC37+#REF!+#REF!</f>
        <v>#REF!</v>
      </c>
    </row>
    <row r="16" spans="1:29" s="26" customFormat="1" ht="31.5">
      <c r="A16" s="341"/>
      <c r="B16" s="342" t="s">
        <v>392</v>
      </c>
      <c r="C16" s="343" t="s">
        <v>393</v>
      </c>
      <c r="D16" s="434" t="s">
        <v>207</v>
      </c>
      <c r="E16" s="343" t="s">
        <v>473</v>
      </c>
      <c r="F16" s="343" t="s">
        <v>393</v>
      </c>
      <c r="G16" s="343" t="s">
        <v>207</v>
      </c>
      <c r="H16" s="344" t="s">
        <v>394</v>
      </c>
      <c r="I16" s="345">
        <f>J16</f>
        <v>19071499</v>
      </c>
      <c r="J16" s="345">
        <v>19071499</v>
      </c>
      <c r="K16" s="345">
        <v>14383040</v>
      </c>
      <c r="L16" s="345">
        <v>1024707</v>
      </c>
      <c r="M16" s="345"/>
      <c r="N16" s="345">
        <f t="shared" si="5"/>
        <v>848000</v>
      </c>
      <c r="O16" s="345">
        <v>848000</v>
      </c>
      <c r="P16" s="345">
        <v>450000</v>
      </c>
      <c r="Q16" s="345">
        <v>68000</v>
      </c>
      <c r="R16" s="345"/>
      <c r="S16" s="345"/>
      <c r="T16" s="345">
        <f>I16+N16</f>
        <v>19919499</v>
      </c>
      <c r="U16" s="178">
        <f t="shared" si="1"/>
        <v>0</v>
      </c>
      <c r="V16" s="345">
        <f>W16</f>
        <v>0</v>
      </c>
      <c r="W16" s="345"/>
      <c r="X16" s="345"/>
      <c r="Y16" s="345"/>
      <c r="Z16" s="345">
        <f>AA16</f>
        <v>0</v>
      </c>
      <c r="AA16" s="345"/>
      <c r="AB16" s="345"/>
      <c r="AC16" s="345"/>
    </row>
    <row r="17" spans="1:29" s="351" customFormat="1" ht="32.25">
      <c r="A17" s="346"/>
      <c r="B17" s="347"/>
      <c r="C17" s="348"/>
      <c r="D17" s="435"/>
      <c r="E17" s="175"/>
      <c r="F17" s="348"/>
      <c r="G17" s="175"/>
      <c r="H17" s="349" t="s">
        <v>290</v>
      </c>
      <c r="I17" s="350">
        <f aca="true" t="shared" si="9" ref="I17:I81">J17</f>
        <v>16416400</v>
      </c>
      <c r="J17" s="350">
        <v>16416400</v>
      </c>
      <c r="K17" s="350">
        <v>13456080</v>
      </c>
      <c r="L17" s="350"/>
      <c r="M17" s="350"/>
      <c r="N17" s="350">
        <f t="shared" si="5"/>
        <v>0</v>
      </c>
      <c r="O17" s="350"/>
      <c r="P17" s="350"/>
      <c r="Q17" s="350"/>
      <c r="R17" s="350"/>
      <c r="S17" s="350"/>
      <c r="T17" s="350">
        <f>I17+N17</f>
        <v>16416400</v>
      </c>
      <c r="U17" s="178">
        <f t="shared" si="1"/>
        <v>0</v>
      </c>
      <c r="V17" s="350">
        <f aca="true" t="shared" si="10" ref="V17:V36">W17</f>
        <v>0</v>
      </c>
      <c r="W17" s="350"/>
      <c r="X17" s="350"/>
      <c r="Y17" s="350"/>
      <c r="Z17" s="350">
        <f aca="true" t="shared" si="11" ref="Z17:Z36">AA17</f>
        <v>0</v>
      </c>
      <c r="AA17" s="350"/>
      <c r="AB17" s="350"/>
      <c r="AC17" s="350"/>
    </row>
    <row r="18" spans="1:29" s="26" customFormat="1" ht="52.5" customHeight="1">
      <c r="A18" s="341"/>
      <c r="B18" s="342" t="s">
        <v>282</v>
      </c>
      <c r="C18" s="343" t="s">
        <v>283</v>
      </c>
      <c r="D18" s="434" t="s">
        <v>284</v>
      </c>
      <c r="E18" s="343" t="s">
        <v>474</v>
      </c>
      <c r="F18" s="343" t="s">
        <v>475</v>
      </c>
      <c r="G18" s="343" t="s">
        <v>284</v>
      </c>
      <c r="H18" s="352" t="s">
        <v>476</v>
      </c>
      <c r="I18" s="345">
        <f t="shared" si="9"/>
        <v>4192681</v>
      </c>
      <c r="J18" s="345">
        <v>4192681</v>
      </c>
      <c r="K18" s="345">
        <v>3223410</v>
      </c>
      <c r="L18" s="345">
        <v>23347</v>
      </c>
      <c r="M18" s="345"/>
      <c r="N18" s="345">
        <f t="shared" si="5"/>
        <v>7000</v>
      </c>
      <c r="O18" s="345">
        <v>7000</v>
      </c>
      <c r="P18" s="345"/>
      <c r="Q18" s="345"/>
      <c r="R18" s="345"/>
      <c r="S18" s="345"/>
      <c r="T18" s="345">
        <f>I18+N18</f>
        <v>4199681</v>
      </c>
      <c r="U18" s="178">
        <f t="shared" si="1"/>
        <v>0</v>
      </c>
      <c r="V18" s="345">
        <f t="shared" si="10"/>
        <v>0</v>
      </c>
      <c r="W18" s="345"/>
      <c r="X18" s="345"/>
      <c r="Y18" s="345"/>
      <c r="Z18" s="345">
        <f t="shared" si="11"/>
        <v>0</v>
      </c>
      <c r="AA18" s="345"/>
      <c r="AB18" s="345"/>
      <c r="AC18" s="345"/>
    </row>
    <row r="19" spans="1:29" s="351" customFormat="1" ht="33">
      <c r="A19" s="346"/>
      <c r="B19" s="347"/>
      <c r="C19" s="175"/>
      <c r="D19" s="435"/>
      <c r="E19" s="175"/>
      <c r="F19" s="175"/>
      <c r="G19" s="175"/>
      <c r="H19" s="349" t="s">
        <v>290</v>
      </c>
      <c r="I19" s="350">
        <f t="shared" si="9"/>
        <v>4117700</v>
      </c>
      <c r="J19" s="350">
        <v>4117700</v>
      </c>
      <c r="K19" s="353">
        <v>3223410</v>
      </c>
      <c r="L19" s="353"/>
      <c r="M19" s="353"/>
      <c r="N19" s="353">
        <f t="shared" si="5"/>
        <v>0</v>
      </c>
      <c r="O19" s="353"/>
      <c r="P19" s="353"/>
      <c r="Q19" s="353"/>
      <c r="R19" s="353"/>
      <c r="S19" s="353"/>
      <c r="T19" s="350">
        <f aca="true" t="shared" si="12" ref="T19:T44">I19+N19</f>
        <v>4117700</v>
      </c>
      <c r="U19" s="178">
        <f t="shared" si="1"/>
        <v>0</v>
      </c>
      <c r="V19" s="350">
        <f t="shared" si="10"/>
        <v>0</v>
      </c>
      <c r="W19" s="350"/>
      <c r="X19" s="353"/>
      <c r="Y19" s="353"/>
      <c r="Z19" s="350">
        <f t="shared" si="11"/>
        <v>0</v>
      </c>
      <c r="AA19" s="350"/>
      <c r="AB19" s="353"/>
      <c r="AC19" s="353"/>
    </row>
    <row r="20" spans="1:29" s="26" customFormat="1" ht="32.25">
      <c r="A20" s="341"/>
      <c r="B20" s="342" t="s">
        <v>287</v>
      </c>
      <c r="C20" s="343" t="s">
        <v>395</v>
      </c>
      <c r="D20" s="434" t="s">
        <v>208</v>
      </c>
      <c r="E20" s="343" t="s">
        <v>477</v>
      </c>
      <c r="F20" s="343" t="s">
        <v>478</v>
      </c>
      <c r="G20" s="343" t="s">
        <v>208</v>
      </c>
      <c r="H20" s="352" t="s">
        <v>0</v>
      </c>
      <c r="I20" s="345">
        <f t="shared" si="9"/>
        <v>912671</v>
      </c>
      <c r="J20" s="345">
        <v>912671</v>
      </c>
      <c r="K20" s="345">
        <f>K21</f>
        <v>0</v>
      </c>
      <c r="L20" s="345">
        <f>L21</f>
        <v>0</v>
      </c>
      <c r="M20" s="345">
        <f aca="true" t="shared" si="13" ref="M20:S20">M21</f>
        <v>0</v>
      </c>
      <c r="N20" s="345">
        <f t="shared" si="5"/>
        <v>0</v>
      </c>
      <c r="O20" s="345">
        <f t="shared" si="13"/>
        <v>0</v>
      </c>
      <c r="P20" s="345">
        <f t="shared" si="13"/>
        <v>0</v>
      </c>
      <c r="Q20" s="345">
        <f t="shared" si="13"/>
        <v>0</v>
      </c>
      <c r="R20" s="345">
        <f t="shared" si="13"/>
        <v>0</v>
      </c>
      <c r="S20" s="345">
        <f t="shared" si="13"/>
        <v>0</v>
      </c>
      <c r="T20" s="345">
        <f t="shared" si="12"/>
        <v>912671</v>
      </c>
      <c r="U20" s="178">
        <f t="shared" si="1"/>
        <v>0</v>
      </c>
      <c r="V20" s="345">
        <f t="shared" si="10"/>
        <v>0</v>
      </c>
      <c r="W20" s="345">
        <f>W21</f>
        <v>0</v>
      </c>
      <c r="X20" s="345">
        <f>X21</f>
        <v>0</v>
      </c>
      <c r="Y20" s="345">
        <f>Y21</f>
        <v>0</v>
      </c>
      <c r="Z20" s="345">
        <f t="shared" si="11"/>
        <v>0</v>
      </c>
      <c r="AA20" s="345">
        <f>AA21</f>
        <v>0</v>
      </c>
      <c r="AB20" s="345">
        <f>AB21</f>
        <v>0</v>
      </c>
      <c r="AC20" s="345">
        <f>AC21</f>
        <v>0</v>
      </c>
    </row>
    <row r="21" spans="1:29" s="356" customFormat="1" ht="33">
      <c r="A21" s="354"/>
      <c r="B21" s="355" t="s">
        <v>288</v>
      </c>
      <c r="C21" s="348" t="s">
        <v>289</v>
      </c>
      <c r="D21" s="436" t="s">
        <v>208</v>
      </c>
      <c r="E21" s="348"/>
      <c r="F21" s="348"/>
      <c r="G21" s="348"/>
      <c r="H21" s="349" t="s">
        <v>290</v>
      </c>
      <c r="I21" s="353">
        <f t="shared" si="9"/>
        <v>533400</v>
      </c>
      <c r="J21" s="353">
        <v>533400</v>
      </c>
      <c r="K21" s="353"/>
      <c r="L21" s="353"/>
      <c r="M21" s="353"/>
      <c r="N21" s="353">
        <f t="shared" si="5"/>
        <v>0</v>
      </c>
      <c r="O21" s="353"/>
      <c r="P21" s="353"/>
      <c r="Q21" s="353"/>
      <c r="R21" s="353"/>
      <c r="S21" s="353"/>
      <c r="T21" s="353">
        <f t="shared" si="12"/>
        <v>533400</v>
      </c>
      <c r="U21" s="178">
        <f t="shared" si="1"/>
        <v>0</v>
      </c>
      <c r="V21" s="353">
        <f t="shared" si="10"/>
        <v>0</v>
      </c>
      <c r="W21" s="353"/>
      <c r="X21" s="353"/>
      <c r="Y21" s="353"/>
      <c r="Z21" s="353">
        <f t="shared" si="11"/>
        <v>0</v>
      </c>
      <c r="AA21" s="353"/>
      <c r="AB21" s="353"/>
      <c r="AC21" s="353"/>
    </row>
    <row r="22" spans="1:29" s="26" customFormat="1" ht="18.75">
      <c r="A22" s="341"/>
      <c r="B22" s="342" t="s">
        <v>285</v>
      </c>
      <c r="C22" s="343" t="s">
        <v>286</v>
      </c>
      <c r="D22" s="434" t="s">
        <v>208</v>
      </c>
      <c r="E22" s="343" t="s">
        <v>1</v>
      </c>
      <c r="F22" s="343" t="s">
        <v>2</v>
      </c>
      <c r="G22" s="343" t="s">
        <v>208</v>
      </c>
      <c r="H22" s="352" t="s">
        <v>3</v>
      </c>
      <c r="I22" s="345">
        <f>J22</f>
        <v>76730</v>
      </c>
      <c r="J22" s="345">
        <v>76730</v>
      </c>
      <c r="K22" s="345"/>
      <c r="L22" s="345"/>
      <c r="M22" s="345"/>
      <c r="N22" s="345">
        <f>O22+R22</f>
        <v>0</v>
      </c>
      <c r="O22" s="345"/>
      <c r="P22" s="345"/>
      <c r="Q22" s="345"/>
      <c r="R22" s="345"/>
      <c r="S22" s="345"/>
      <c r="T22" s="345">
        <f t="shared" si="12"/>
        <v>76730</v>
      </c>
      <c r="U22" s="178">
        <f t="shared" si="1"/>
        <v>0</v>
      </c>
      <c r="V22" s="345">
        <f>W22</f>
        <v>0</v>
      </c>
      <c r="W22" s="345"/>
      <c r="X22" s="345"/>
      <c r="Y22" s="345"/>
      <c r="Z22" s="345">
        <f>AA22</f>
        <v>0</v>
      </c>
      <c r="AA22" s="345"/>
      <c r="AB22" s="345"/>
      <c r="AC22" s="345"/>
    </row>
    <row r="23" spans="1:29" s="26" customFormat="1" ht="36" customHeight="1">
      <c r="A23" s="341"/>
      <c r="B23" s="342" t="s">
        <v>285</v>
      </c>
      <c r="C23" s="343" t="s">
        <v>286</v>
      </c>
      <c r="D23" s="434" t="s">
        <v>208</v>
      </c>
      <c r="E23" s="343" t="s">
        <v>4</v>
      </c>
      <c r="F23" s="343" t="s">
        <v>5</v>
      </c>
      <c r="G23" s="343" t="s">
        <v>208</v>
      </c>
      <c r="H23" s="352" t="s">
        <v>6</v>
      </c>
      <c r="I23" s="345">
        <f t="shared" si="9"/>
        <v>556500</v>
      </c>
      <c r="J23" s="345">
        <v>556500</v>
      </c>
      <c r="K23" s="345"/>
      <c r="L23" s="345"/>
      <c r="M23" s="345"/>
      <c r="N23" s="345">
        <f t="shared" si="5"/>
        <v>0</v>
      </c>
      <c r="O23" s="345"/>
      <c r="P23" s="345"/>
      <c r="Q23" s="345"/>
      <c r="R23" s="345"/>
      <c r="S23" s="345"/>
      <c r="T23" s="345">
        <f t="shared" si="12"/>
        <v>556500</v>
      </c>
      <c r="U23" s="178">
        <f t="shared" si="1"/>
        <v>0</v>
      </c>
      <c r="V23" s="345">
        <f t="shared" si="10"/>
        <v>0</v>
      </c>
      <c r="W23" s="345"/>
      <c r="X23" s="345"/>
      <c r="Y23" s="345"/>
      <c r="Z23" s="345">
        <f t="shared" si="11"/>
        <v>0</v>
      </c>
      <c r="AA23" s="345"/>
      <c r="AB23" s="345"/>
      <c r="AC23" s="345"/>
    </row>
    <row r="24" spans="1:29" s="26" customFormat="1" ht="18.75">
      <c r="A24" s="357"/>
      <c r="B24" s="358" t="s">
        <v>299</v>
      </c>
      <c r="C24" s="359" t="s">
        <v>294</v>
      </c>
      <c r="D24" s="437"/>
      <c r="E24" s="359" t="s">
        <v>7</v>
      </c>
      <c r="F24" s="359" t="s">
        <v>294</v>
      </c>
      <c r="G24" s="359"/>
      <c r="H24" s="360" t="s">
        <v>295</v>
      </c>
      <c r="I24" s="345">
        <f t="shared" si="9"/>
        <v>39470</v>
      </c>
      <c r="J24" s="345">
        <f>J25</f>
        <v>39470</v>
      </c>
      <c r="K24" s="361"/>
      <c r="L24" s="361"/>
      <c r="M24" s="361"/>
      <c r="N24" s="345">
        <f t="shared" si="5"/>
        <v>0</v>
      </c>
      <c r="O24" s="361"/>
      <c r="P24" s="361"/>
      <c r="Q24" s="361"/>
      <c r="R24" s="361"/>
      <c r="S24" s="362"/>
      <c r="T24" s="345">
        <f t="shared" si="12"/>
        <v>39470</v>
      </c>
      <c r="U24" s="178">
        <f t="shared" si="1"/>
        <v>0</v>
      </c>
      <c r="V24" s="345">
        <f t="shared" si="10"/>
        <v>0</v>
      </c>
      <c r="W24" s="345"/>
      <c r="X24" s="361"/>
      <c r="Y24" s="361"/>
      <c r="Z24" s="345">
        <f t="shared" si="11"/>
        <v>0</v>
      </c>
      <c r="AA24" s="345"/>
      <c r="AB24" s="361"/>
      <c r="AC24" s="361"/>
    </row>
    <row r="25" spans="1:29" s="25" customFormat="1" ht="31.5">
      <c r="A25" s="363"/>
      <c r="B25" s="364" t="s">
        <v>296</v>
      </c>
      <c r="C25" s="365" t="s">
        <v>297</v>
      </c>
      <c r="D25" s="438" t="s">
        <v>248</v>
      </c>
      <c r="E25" s="365" t="s">
        <v>7</v>
      </c>
      <c r="F25" s="365" t="s">
        <v>297</v>
      </c>
      <c r="G25" s="365" t="s">
        <v>248</v>
      </c>
      <c r="H25" s="312" t="s">
        <v>298</v>
      </c>
      <c r="I25" s="350">
        <f t="shared" si="9"/>
        <v>39470</v>
      </c>
      <c r="J25" s="350">
        <v>39470</v>
      </c>
      <c r="K25" s="366"/>
      <c r="L25" s="366"/>
      <c r="M25" s="366"/>
      <c r="N25" s="367">
        <f t="shared" si="5"/>
        <v>0</v>
      </c>
      <c r="O25" s="366"/>
      <c r="P25" s="366"/>
      <c r="Q25" s="366"/>
      <c r="R25" s="366"/>
      <c r="S25" s="368"/>
      <c r="T25" s="367">
        <f t="shared" si="12"/>
        <v>39470</v>
      </c>
      <c r="U25" s="178">
        <f t="shared" si="1"/>
        <v>0</v>
      </c>
      <c r="V25" s="350">
        <f t="shared" si="10"/>
        <v>0</v>
      </c>
      <c r="W25" s="350"/>
      <c r="X25" s="366"/>
      <c r="Y25" s="366"/>
      <c r="Z25" s="350">
        <f t="shared" si="11"/>
        <v>0</v>
      </c>
      <c r="AA25" s="350"/>
      <c r="AB25" s="366"/>
      <c r="AC25" s="366"/>
    </row>
    <row r="26" spans="1:29" s="26" customFormat="1" ht="31.5">
      <c r="A26" s="357"/>
      <c r="B26" s="358" t="s">
        <v>301</v>
      </c>
      <c r="C26" s="359" t="s">
        <v>302</v>
      </c>
      <c r="D26" s="437"/>
      <c r="E26" s="359"/>
      <c r="F26" s="359"/>
      <c r="G26" s="359"/>
      <c r="H26" s="360" t="s">
        <v>303</v>
      </c>
      <c r="I26" s="345">
        <f t="shared" si="9"/>
        <v>338172</v>
      </c>
      <c r="J26" s="345">
        <f>SUM(J27:J27)</f>
        <v>338172</v>
      </c>
      <c r="K26" s="345">
        <f>SUM(K27:K27)</f>
        <v>271360</v>
      </c>
      <c r="L26" s="345">
        <f>SUM(L27:L27)</f>
        <v>3538</v>
      </c>
      <c r="M26" s="345">
        <f>SUM(M27:M27)</f>
        <v>0</v>
      </c>
      <c r="N26" s="345">
        <f t="shared" si="5"/>
        <v>0</v>
      </c>
      <c r="O26" s="345">
        <f>SUM(O27:O27)</f>
        <v>0</v>
      </c>
      <c r="P26" s="345">
        <f>SUM(P27:P27)</f>
        <v>0</v>
      </c>
      <c r="Q26" s="345">
        <f>SUM(Q27:Q27)</f>
        <v>0</v>
      </c>
      <c r="R26" s="345">
        <f>SUM(R27:R27)</f>
        <v>0</v>
      </c>
      <c r="S26" s="345">
        <f>SUM(S27:S27)</f>
        <v>0</v>
      </c>
      <c r="T26" s="345">
        <f t="shared" si="12"/>
        <v>338172</v>
      </c>
      <c r="U26" s="178">
        <f t="shared" si="1"/>
        <v>0</v>
      </c>
      <c r="V26" s="345">
        <f t="shared" si="10"/>
        <v>0</v>
      </c>
      <c r="W26" s="345">
        <f>SUM(W27:W27)</f>
        <v>0</v>
      </c>
      <c r="X26" s="345">
        <f>SUM(X27:X27)</f>
        <v>0</v>
      </c>
      <c r="Y26" s="345">
        <f>SUM(Y27:Y27)</f>
        <v>0</v>
      </c>
      <c r="Z26" s="345">
        <f t="shared" si="11"/>
        <v>0</v>
      </c>
      <c r="AA26" s="345">
        <f>SUM(AA27:AA27)</f>
        <v>0</v>
      </c>
      <c r="AB26" s="345">
        <f>SUM(AB27:AB27)</f>
        <v>0</v>
      </c>
      <c r="AC26" s="345">
        <f>SUM(AC27:AC27)</f>
        <v>0</v>
      </c>
    </row>
    <row r="27" spans="1:29" s="25" customFormat="1" ht="31.5">
      <c r="A27" s="363"/>
      <c r="B27" s="364" t="s">
        <v>300</v>
      </c>
      <c r="C27" s="365" t="s">
        <v>304</v>
      </c>
      <c r="D27" s="438" t="s">
        <v>248</v>
      </c>
      <c r="E27" s="365" t="s">
        <v>8</v>
      </c>
      <c r="F27" s="365" t="s">
        <v>9</v>
      </c>
      <c r="G27" s="365" t="s">
        <v>248</v>
      </c>
      <c r="H27" s="312" t="s">
        <v>10</v>
      </c>
      <c r="I27" s="350">
        <f t="shared" si="9"/>
        <v>338172</v>
      </c>
      <c r="J27" s="350">
        <v>338172</v>
      </c>
      <c r="K27" s="350">
        <v>271360</v>
      </c>
      <c r="L27" s="369">
        <v>3538</v>
      </c>
      <c r="M27" s="366"/>
      <c r="N27" s="367">
        <f t="shared" si="5"/>
        <v>0</v>
      </c>
      <c r="O27" s="366">
        <v>0</v>
      </c>
      <c r="P27" s="366"/>
      <c r="Q27" s="366"/>
      <c r="R27" s="366"/>
      <c r="S27" s="368"/>
      <c r="T27" s="350">
        <f t="shared" si="12"/>
        <v>338172</v>
      </c>
      <c r="U27" s="178">
        <f t="shared" si="1"/>
        <v>0</v>
      </c>
      <c r="V27" s="350">
        <f t="shared" si="10"/>
        <v>0</v>
      </c>
      <c r="W27" s="350"/>
      <c r="X27" s="350"/>
      <c r="Y27" s="369"/>
      <c r="Z27" s="350">
        <f t="shared" si="11"/>
        <v>0</v>
      </c>
      <c r="AA27" s="350"/>
      <c r="AB27" s="350"/>
      <c r="AC27" s="369"/>
    </row>
    <row r="28" spans="1:29" s="26" customFormat="1" ht="18.75">
      <c r="A28" s="357"/>
      <c r="B28" s="358" t="s">
        <v>305</v>
      </c>
      <c r="C28" s="359" t="s">
        <v>306</v>
      </c>
      <c r="D28" s="437" t="s">
        <v>248</v>
      </c>
      <c r="E28" s="359" t="s">
        <v>11</v>
      </c>
      <c r="F28" s="359" t="s">
        <v>302</v>
      </c>
      <c r="G28" s="359"/>
      <c r="H28" s="360" t="s">
        <v>425</v>
      </c>
      <c r="I28" s="345">
        <f t="shared" si="9"/>
        <v>7000</v>
      </c>
      <c r="J28" s="345">
        <f>J29</f>
        <v>7000</v>
      </c>
      <c r="K28" s="361"/>
      <c r="L28" s="361"/>
      <c r="M28" s="361"/>
      <c r="N28" s="345">
        <f t="shared" si="5"/>
        <v>0</v>
      </c>
      <c r="O28" s="361"/>
      <c r="P28" s="361"/>
      <c r="Q28" s="361"/>
      <c r="R28" s="361"/>
      <c r="S28" s="362"/>
      <c r="T28" s="345">
        <f t="shared" si="12"/>
        <v>7000</v>
      </c>
      <c r="U28" s="178">
        <f t="shared" si="1"/>
        <v>0</v>
      </c>
      <c r="V28" s="345">
        <f t="shared" si="10"/>
        <v>0</v>
      </c>
      <c r="W28" s="345"/>
      <c r="X28" s="361"/>
      <c r="Y28" s="361"/>
      <c r="Z28" s="345">
        <f t="shared" si="11"/>
        <v>0</v>
      </c>
      <c r="AA28" s="345"/>
      <c r="AB28" s="361"/>
      <c r="AC28" s="361"/>
    </row>
    <row r="29" spans="1:29" s="356" customFormat="1" ht="47.25">
      <c r="A29" s="370"/>
      <c r="B29" s="371"/>
      <c r="C29" s="372"/>
      <c r="D29" s="439"/>
      <c r="E29" s="372" t="s">
        <v>486</v>
      </c>
      <c r="F29" s="372" t="s">
        <v>304</v>
      </c>
      <c r="G29" s="372" t="s">
        <v>248</v>
      </c>
      <c r="H29" s="373" t="s">
        <v>485</v>
      </c>
      <c r="I29" s="353">
        <f t="shared" si="9"/>
        <v>7000</v>
      </c>
      <c r="J29" s="353">
        <v>7000</v>
      </c>
      <c r="K29" s="374"/>
      <c r="L29" s="374"/>
      <c r="M29" s="374"/>
      <c r="N29" s="353"/>
      <c r="O29" s="374"/>
      <c r="P29" s="374"/>
      <c r="Q29" s="374"/>
      <c r="R29" s="374"/>
      <c r="S29" s="375"/>
      <c r="T29" s="350">
        <f t="shared" si="12"/>
        <v>7000</v>
      </c>
      <c r="U29" s="376"/>
      <c r="V29" s="353"/>
      <c r="W29" s="353"/>
      <c r="X29" s="374"/>
      <c r="Y29" s="374"/>
      <c r="Z29" s="353"/>
      <c r="AA29" s="353"/>
      <c r="AB29" s="374"/>
      <c r="AC29" s="374"/>
    </row>
    <row r="30" spans="1:29" s="26" customFormat="1" ht="18.75">
      <c r="A30" s="357"/>
      <c r="B30" s="358" t="s">
        <v>291</v>
      </c>
      <c r="C30" s="359" t="s">
        <v>396</v>
      </c>
      <c r="D30" s="437" t="s">
        <v>244</v>
      </c>
      <c r="E30" s="359" t="s">
        <v>12</v>
      </c>
      <c r="F30" s="359" t="s">
        <v>13</v>
      </c>
      <c r="G30" s="359" t="s">
        <v>244</v>
      </c>
      <c r="H30" s="360" t="s">
        <v>14</v>
      </c>
      <c r="I30" s="345">
        <f t="shared" si="9"/>
        <v>60400</v>
      </c>
      <c r="J30" s="345">
        <f>J31</f>
        <v>60400</v>
      </c>
      <c r="K30" s="361"/>
      <c r="L30" s="361"/>
      <c r="M30" s="361"/>
      <c r="N30" s="345">
        <f t="shared" si="5"/>
        <v>0</v>
      </c>
      <c r="O30" s="361"/>
      <c r="P30" s="361"/>
      <c r="Q30" s="361"/>
      <c r="R30" s="361"/>
      <c r="S30" s="362"/>
      <c r="T30" s="345">
        <f t="shared" si="12"/>
        <v>60400</v>
      </c>
      <c r="U30" s="178">
        <f t="shared" si="1"/>
        <v>0</v>
      </c>
      <c r="V30" s="345">
        <f t="shared" si="10"/>
        <v>0</v>
      </c>
      <c r="W30" s="345"/>
      <c r="X30" s="361"/>
      <c r="Y30" s="361"/>
      <c r="Z30" s="345">
        <f t="shared" si="11"/>
        <v>0</v>
      </c>
      <c r="AA30" s="345"/>
      <c r="AB30" s="361"/>
      <c r="AC30" s="361"/>
    </row>
    <row r="31" spans="1:29" s="25" customFormat="1" ht="31.5">
      <c r="A31" s="363"/>
      <c r="B31" s="364" t="s">
        <v>292</v>
      </c>
      <c r="C31" s="365" t="s">
        <v>293</v>
      </c>
      <c r="D31" s="438" t="s">
        <v>244</v>
      </c>
      <c r="E31" s="365" t="s">
        <v>15</v>
      </c>
      <c r="F31" s="365" t="s">
        <v>16</v>
      </c>
      <c r="G31" s="365" t="s">
        <v>244</v>
      </c>
      <c r="H31" s="312" t="s">
        <v>17</v>
      </c>
      <c r="I31" s="350">
        <f t="shared" si="9"/>
        <v>60400</v>
      </c>
      <c r="J31" s="350">
        <v>60400</v>
      </c>
      <c r="K31" s="366"/>
      <c r="L31" s="366"/>
      <c r="M31" s="366"/>
      <c r="N31" s="367">
        <f t="shared" si="5"/>
        <v>0</v>
      </c>
      <c r="O31" s="366"/>
      <c r="P31" s="366"/>
      <c r="Q31" s="366"/>
      <c r="R31" s="366"/>
      <c r="S31" s="368"/>
      <c r="T31" s="350">
        <f t="shared" si="12"/>
        <v>60400</v>
      </c>
      <c r="U31" s="178">
        <f t="shared" si="1"/>
        <v>0</v>
      </c>
      <c r="V31" s="350">
        <f t="shared" si="10"/>
        <v>0</v>
      </c>
      <c r="W31" s="350"/>
      <c r="X31" s="366"/>
      <c r="Y31" s="366"/>
      <c r="Z31" s="350">
        <f t="shared" si="11"/>
        <v>0</v>
      </c>
      <c r="AA31" s="350"/>
      <c r="AB31" s="366"/>
      <c r="AC31" s="366"/>
    </row>
    <row r="32" spans="1:29" s="26" customFormat="1" ht="18.75">
      <c r="A32" s="357"/>
      <c r="B32" s="323" t="s">
        <v>310</v>
      </c>
      <c r="C32" s="324" t="s">
        <v>311</v>
      </c>
      <c r="D32" s="430"/>
      <c r="E32" s="324" t="s">
        <v>18</v>
      </c>
      <c r="F32" s="324" t="s">
        <v>311</v>
      </c>
      <c r="G32" s="324"/>
      <c r="H32" s="377" t="s">
        <v>426</v>
      </c>
      <c r="I32" s="345">
        <f t="shared" si="9"/>
        <v>30000</v>
      </c>
      <c r="J32" s="345">
        <f>J33</f>
        <v>30000</v>
      </c>
      <c r="K32" s="345">
        <f aca="true" t="shared" si="14" ref="K32:S32">SUM(K33:K36)</f>
        <v>0</v>
      </c>
      <c r="L32" s="345">
        <f t="shared" si="14"/>
        <v>0</v>
      </c>
      <c r="M32" s="345">
        <f t="shared" si="14"/>
        <v>0</v>
      </c>
      <c r="N32" s="345">
        <f t="shared" si="5"/>
        <v>0</v>
      </c>
      <c r="O32" s="345">
        <f t="shared" si="14"/>
        <v>0</v>
      </c>
      <c r="P32" s="345">
        <f t="shared" si="14"/>
        <v>0</v>
      </c>
      <c r="Q32" s="345">
        <f t="shared" si="14"/>
        <v>0</v>
      </c>
      <c r="R32" s="345">
        <f t="shared" si="14"/>
        <v>0</v>
      </c>
      <c r="S32" s="345">
        <f t="shared" si="14"/>
        <v>0</v>
      </c>
      <c r="T32" s="345">
        <f t="shared" si="12"/>
        <v>30000</v>
      </c>
      <c r="U32" s="178">
        <f t="shared" si="1"/>
        <v>0</v>
      </c>
      <c r="V32" s="345">
        <f t="shared" si="10"/>
        <v>0</v>
      </c>
      <c r="W32" s="345"/>
      <c r="X32" s="345">
        <f>SUM(X33:X36)</f>
        <v>0</v>
      </c>
      <c r="Y32" s="345">
        <f>SUM(Y33:Y36)</f>
        <v>0</v>
      </c>
      <c r="Z32" s="345">
        <f t="shared" si="11"/>
        <v>0</v>
      </c>
      <c r="AA32" s="345"/>
      <c r="AB32" s="345">
        <f>SUM(AB33:AB36)</f>
        <v>0</v>
      </c>
      <c r="AC32" s="345">
        <f>SUM(AC33:AC36)</f>
        <v>0</v>
      </c>
    </row>
    <row r="33" spans="1:29" s="25" customFormat="1" ht="31.5">
      <c r="A33" s="363"/>
      <c r="B33" s="347" t="s">
        <v>312</v>
      </c>
      <c r="C33" s="175" t="s">
        <v>313</v>
      </c>
      <c r="D33" s="435" t="s">
        <v>206</v>
      </c>
      <c r="E33" s="175" t="s">
        <v>19</v>
      </c>
      <c r="F33" s="175" t="s">
        <v>313</v>
      </c>
      <c r="G33" s="175" t="s">
        <v>206</v>
      </c>
      <c r="H33" s="378" t="s">
        <v>314</v>
      </c>
      <c r="I33" s="350">
        <f t="shared" si="9"/>
        <v>30000</v>
      </c>
      <c r="J33" s="369">
        <v>30000</v>
      </c>
      <c r="K33" s="369"/>
      <c r="L33" s="369"/>
      <c r="M33" s="369"/>
      <c r="N33" s="350">
        <f t="shared" si="5"/>
        <v>0</v>
      </c>
      <c r="O33" s="369"/>
      <c r="P33" s="369"/>
      <c r="Q33" s="369"/>
      <c r="R33" s="369"/>
      <c r="S33" s="379"/>
      <c r="T33" s="367">
        <f t="shared" si="12"/>
        <v>30000</v>
      </c>
      <c r="U33" s="178">
        <f t="shared" si="1"/>
        <v>0</v>
      </c>
      <c r="V33" s="350">
        <f t="shared" si="10"/>
        <v>0</v>
      </c>
      <c r="W33" s="369"/>
      <c r="X33" s="369"/>
      <c r="Y33" s="369"/>
      <c r="Z33" s="350">
        <f t="shared" si="11"/>
        <v>0</v>
      </c>
      <c r="AA33" s="369"/>
      <c r="AB33" s="369"/>
      <c r="AC33" s="369"/>
    </row>
    <row r="34" spans="1:29" s="26" customFormat="1" ht="21" customHeight="1">
      <c r="A34" s="357"/>
      <c r="B34" s="342" t="s">
        <v>421</v>
      </c>
      <c r="C34" s="343" t="s">
        <v>427</v>
      </c>
      <c r="D34" s="434"/>
      <c r="E34" s="343" t="s">
        <v>20</v>
      </c>
      <c r="F34" s="343" t="s">
        <v>427</v>
      </c>
      <c r="G34" s="343"/>
      <c r="H34" s="380" t="s">
        <v>424</v>
      </c>
      <c r="I34" s="345">
        <f t="shared" si="9"/>
        <v>61788</v>
      </c>
      <c r="J34" s="345">
        <f>J35+J36</f>
        <v>61788</v>
      </c>
      <c r="K34" s="361"/>
      <c r="L34" s="361"/>
      <c r="M34" s="361"/>
      <c r="N34" s="345">
        <f t="shared" si="5"/>
        <v>0</v>
      </c>
      <c r="O34" s="361"/>
      <c r="P34" s="361"/>
      <c r="Q34" s="361"/>
      <c r="R34" s="361"/>
      <c r="S34" s="362"/>
      <c r="T34" s="345">
        <f t="shared" si="12"/>
        <v>61788</v>
      </c>
      <c r="U34" s="178">
        <f t="shared" si="1"/>
        <v>0</v>
      </c>
      <c r="V34" s="345">
        <f t="shared" si="10"/>
        <v>0</v>
      </c>
      <c r="W34" s="345">
        <f>W35+W36</f>
        <v>0</v>
      </c>
      <c r="X34" s="361"/>
      <c r="Y34" s="361"/>
      <c r="Z34" s="345">
        <f t="shared" si="11"/>
        <v>0</v>
      </c>
      <c r="AA34" s="345">
        <f>AA35+AA36</f>
        <v>0</v>
      </c>
      <c r="AB34" s="361"/>
      <c r="AC34" s="361"/>
    </row>
    <row r="35" spans="1:29" s="25" customFormat="1" ht="63">
      <c r="A35" s="363"/>
      <c r="B35" s="364" t="s">
        <v>422</v>
      </c>
      <c r="C35" s="381">
        <v>5051</v>
      </c>
      <c r="D35" s="435" t="s">
        <v>206</v>
      </c>
      <c r="E35" s="365" t="s">
        <v>21</v>
      </c>
      <c r="F35" s="381">
        <v>5051</v>
      </c>
      <c r="G35" s="175" t="s">
        <v>206</v>
      </c>
      <c r="H35" s="312" t="s">
        <v>22</v>
      </c>
      <c r="I35" s="350">
        <f t="shared" si="9"/>
        <v>5458</v>
      </c>
      <c r="J35" s="369">
        <v>5458</v>
      </c>
      <c r="K35" s="369"/>
      <c r="L35" s="369"/>
      <c r="M35" s="369"/>
      <c r="N35" s="350">
        <f t="shared" si="5"/>
        <v>0</v>
      </c>
      <c r="O35" s="369"/>
      <c r="P35" s="369"/>
      <c r="Q35" s="369"/>
      <c r="R35" s="369"/>
      <c r="S35" s="379"/>
      <c r="T35" s="350">
        <f t="shared" si="12"/>
        <v>5458</v>
      </c>
      <c r="U35" s="178">
        <f t="shared" si="1"/>
        <v>0</v>
      </c>
      <c r="V35" s="350">
        <f t="shared" si="10"/>
        <v>0</v>
      </c>
      <c r="W35" s="369"/>
      <c r="X35" s="369"/>
      <c r="Y35" s="369"/>
      <c r="Z35" s="350">
        <f t="shared" si="11"/>
        <v>0</v>
      </c>
      <c r="AA35" s="369"/>
      <c r="AB35" s="369"/>
      <c r="AC35" s="369"/>
    </row>
    <row r="36" spans="1:29" s="25" customFormat="1" ht="47.25">
      <c r="A36" s="363"/>
      <c r="B36" s="382" t="s">
        <v>423</v>
      </c>
      <c r="C36" s="383">
        <v>5053</v>
      </c>
      <c r="D36" s="440" t="s">
        <v>206</v>
      </c>
      <c r="E36" s="49" t="s">
        <v>23</v>
      </c>
      <c r="F36" s="383">
        <v>5053</v>
      </c>
      <c r="G36" s="45" t="s">
        <v>206</v>
      </c>
      <c r="H36" s="312" t="s">
        <v>24</v>
      </c>
      <c r="I36" s="350">
        <f t="shared" si="9"/>
        <v>56330</v>
      </c>
      <c r="J36" s="369">
        <v>56330</v>
      </c>
      <c r="K36" s="369"/>
      <c r="L36" s="369"/>
      <c r="M36" s="369"/>
      <c r="N36" s="350">
        <f t="shared" si="5"/>
        <v>0</v>
      </c>
      <c r="O36" s="369"/>
      <c r="P36" s="369"/>
      <c r="Q36" s="369"/>
      <c r="R36" s="369"/>
      <c r="S36" s="379"/>
      <c r="T36" s="350">
        <f t="shared" si="12"/>
        <v>56330</v>
      </c>
      <c r="U36" s="178">
        <f t="shared" si="1"/>
        <v>0</v>
      </c>
      <c r="V36" s="350">
        <f t="shared" si="10"/>
        <v>0</v>
      </c>
      <c r="W36" s="369"/>
      <c r="X36" s="369"/>
      <c r="Y36" s="369"/>
      <c r="Z36" s="350">
        <f t="shared" si="11"/>
        <v>0</v>
      </c>
      <c r="AA36" s="369"/>
      <c r="AB36" s="369"/>
      <c r="AC36" s="369"/>
    </row>
    <row r="37" spans="1:29" s="26" customFormat="1" ht="31.5">
      <c r="A37" s="384"/>
      <c r="B37" s="358" t="s">
        <v>143</v>
      </c>
      <c r="C37" s="385">
        <v>6324</v>
      </c>
      <c r="D37" s="437">
        <v>1060</v>
      </c>
      <c r="E37" s="359" t="s">
        <v>25</v>
      </c>
      <c r="F37" s="385">
        <v>6082</v>
      </c>
      <c r="G37" s="359" t="s">
        <v>26</v>
      </c>
      <c r="H37" s="360" t="s">
        <v>27</v>
      </c>
      <c r="I37" s="345">
        <v>0</v>
      </c>
      <c r="J37" s="361">
        <v>0</v>
      </c>
      <c r="K37" s="361">
        <v>0</v>
      </c>
      <c r="L37" s="361">
        <v>0</v>
      </c>
      <c r="M37" s="361">
        <v>0</v>
      </c>
      <c r="N37" s="345">
        <f t="shared" si="5"/>
        <v>113033</v>
      </c>
      <c r="O37" s="361">
        <v>0</v>
      </c>
      <c r="P37" s="361">
        <v>0</v>
      </c>
      <c r="Q37" s="361">
        <v>0</v>
      </c>
      <c r="R37" s="361">
        <f>R38+R39</f>
        <v>113033</v>
      </c>
      <c r="S37" s="361">
        <f>S38+S39</f>
        <v>113033</v>
      </c>
      <c r="T37" s="345">
        <f t="shared" si="12"/>
        <v>113033</v>
      </c>
      <c r="U37" s="178">
        <f t="shared" si="1"/>
        <v>0</v>
      </c>
      <c r="V37" s="345">
        <v>0</v>
      </c>
      <c r="W37" s="361">
        <v>0</v>
      </c>
      <c r="X37" s="361">
        <v>0</v>
      </c>
      <c r="Y37" s="361">
        <v>0</v>
      </c>
      <c r="Z37" s="345">
        <v>0</v>
      </c>
      <c r="AA37" s="361">
        <v>0</v>
      </c>
      <c r="AB37" s="361">
        <v>0</v>
      </c>
      <c r="AC37" s="361">
        <v>0</v>
      </c>
    </row>
    <row r="38" spans="1:29" s="356" customFormat="1" ht="19.5">
      <c r="A38" s="386"/>
      <c r="B38" s="371"/>
      <c r="C38" s="387"/>
      <c r="D38" s="439"/>
      <c r="E38" s="372"/>
      <c r="F38" s="387"/>
      <c r="G38" s="372"/>
      <c r="H38" s="373" t="s">
        <v>479</v>
      </c>
      <c r="I38" s="345">
        <v>0</v>
      </c>
      <c r="J38" s="361">
        <v>0</v>
      </c>
      <c r="K38" s="374"/>
      <c r="L38" s="374"/>
      <c r="M38" s="374"/>
      <c r="N38" s="350">
        <f t="shared" si="5"/>
        <v>87407</v>
      </c>
      <c r="O38" s="374"/>
      <c r="P38" s="374"/>
      <c r="Q38" s="374"/>
      <c r="R38" s="374">
        <v>87407</v>
      </c>
      <c r="S38" s="375">
        <f>R38</f>
        <v>87407</v>
      </c>
      <c r="T38" s="353">
        <f t="shared" si="12"/>
        <v>87407</v>
      </c>
      <c r="U38" s="178">
        <f t="shared" si="1"/>
        <v>0</v>
      </c>
      <c r="V38" s="353"/>
      <c r="W38" s="374"/>
      <c r="X38" s="374"/>
      <c r="Y38" s="374"/>
      <c r="Z38" s="353"/>
      <c r="AA38" s="374"/>
      <c r="AB38" s="374"/>
      <c r="AC38" s="374"/>
    </row>
    <row r="39" spans="1:29" s="356" customFormat="1" ht="19.5">
      <c r="A39" s="386"/>
      <c r="B39" s="371"/>
      <c r="C39" s="387"/>
      <c r="D39" s="439"/>
      <c r="E39" s="372"/>
      <c r="F39" s="387"/>
      <c r="G39" s="372"/>
      <c r="H39" s="373" t="s">
        <v>28</v>
      </c>
      <c r="I39" s="345">
        <v>0</v>
      </c>
      <c r="J39" s="361">
        <v>0</v>
      </c>
      <c r="K39" s="374"/>
      <c r="L39" s="374"/>
      <c r="M39" s="374"/>
      <c r="N39" s="350">
        <f t="shared" si="5"/>
        <v>25626</v>
      </c>
      <c r="O39" s="374"/>
      <c r="P39" s="374"/>
      <c r="Q39" s="374"/>
      <c r="R39" s="374">
        <v>25626</v>
      </c>
      <c r="S39" s="375">
        <f>R39</f>
        <v>25626</v>
      </c>
      <c r="T39" s="353">
        <f t="shared" si="12"/>
        <v>25626</v>
      </c>
      <c r="U39" s="178">
        <f t="shared" si="1"/>
        <v>0</v>
      </c>
      <c r="V39" s="353"/>
      <c r="W39" s="374"/>
      <c r="X39" s="374"/>
      <c r="Y39" s="374"/>
      <c r="Z39" s="353"/>
      <c r="AA39" s="374"/>
      <c r="AB39" s="374"/>
      <c r="AC39" s="374"/>
    </row>
    <row r="40" spans="1:29" s="26" customFormat="1" ht="32.25">
      <c r="A40" s="357"/>
      <c r="B40" s="358" t="s">
        <v>405</v>
      </c>
      <c r="C40" s="385">
        <v>7450</v>
      </c>
      <c r="D40" s="434" t="s">
        <v>406</v>
      </c>
      <c r="E40" s="359" t="s">
        <v>29</v>
      </c>
      <c r="F40" s="385">
        <v>7610</v>
      </c>
      <c r="G40" s="343" t="s">
        <v>406</v>
      </c>
      <c r="H40" s="388" t="s">
        <v>407</v>
      </c>
      <c r="I40" s="345">
        <f t="shared" si="9"/>
        <v>1000</v>
      </c>
      <c r="J40" s="361">
        <v>1000</v>
      </c>
      <c r="K40" s="361"/>
      <c r="L40" s="361"/>
      <c r="M40" s="361"/>
      <c r="N40" s="345">
        <f t="shared" si="5"/>
        <v>0</v>
      </c>
      <c r="O40" s="361"/>
      <c r="P40" s="361"/>
      <c r="Q40" s="361"/>
      <c r="R40" s="361"/>
      <c r="S40" s="362"/>
      <c r="T40" s="345">
        <f t="shared" si="12"/>
        <v>1000</v>
      </c>
      <c r="U40" s="178">
        <f t="shared" si="1"/>
        <v>0</v>
      </c>
      <c r="V40" s="345">
        <f aca="true" t="shared" si="15" ref="V40:V87">W40</f>
        <v>0</v>
      </c>
      <c r="W40" s="361"/>
      <c r="X40" s="361"/>
      <c r="Y40" s="361"/>
      <c r="Z40" s="345">
        <f aca="true" t="shared" si="16" ref="Z40:Z87">AA40</f>
        <v>0</v>
      </c>
      <c r="AA40" s="361"/>
      <c r="AB40" s="361"/>
      <c r="AC40" s="361"/>
    </row>
    <row r="41" spans="1:29" s="26" customFormat="1" ht="31.5">
      <c r="A41" s="357"/>
      <c r="B41" s="358" t="s">
        <v>315</v>
      </c>
      <c r="C41" s="343" t="s">
        <v>316</v>
      </c>
      <c r="D41" s="434" t="s">
        <v>243</v>
      </c>
      <c r="E41" s="359" t="s">
        <v>30</v>
      </c>
      <c r="F41" s="343" t="s">
        <v>31</v>
      </c>
      <c r="G41" s="343" t="s">
        <v>243</v>
      </c>
      <c r="H41" s="380" t="s">
        <v>32</v>
      </c>
      <c r="I41" s="345">
        <f t="shared" si="9"/>
        <v>5000</v>
      </c>
      <c r="J41" s="361">
        <v>5000</v>
      </c>
      <c r="K41" s="361"/>
      <c r="L41" s="361"/>
      <c r="M41" s="361"/>
      <c r="N41" s="345">
        <f t="shared" si="5"/>
        <v>0</v>
      </c>
      <c r="O41" s="361"/>
      <c r="P41" s="361"/>
      <c r="Q41" s="361"/>
      <c r="R41" s="361"/>
      <c r="S41" s="362"/>
      <c r="T41" s="345">
        <f t="shared" si="12"/>
        <v>5000</v>
      </c>
      <c r="U41" s="178">
        <f t="shared" si="1"/>
        <v>0</v>
      </c>
      <c r="V41" s="345">
        <f t="shared" si="15"/>
        <v>0</v>
      </c>
      <c r="W41" s="361"/>
      <c r="X41" s="361"/>
      <c r="Y41" s="361"/>
      <c r="Z41" s="345">
        <f t="shared" si="16"/>
        <v>0</v>
      </c>
      <c r="AA41" s="361"/>
      <c r="AB41" s="361"/>
      <c r="AC41" s="361"/>
    </row>
    <row r="42" spans="1:29" s="26" customFormat="1" ht="32.25">
      <c r="A42" s="357"/>
      <c r="B42" s="358" t="s">
        <v>402</v>
      </c>
      <c r="C42" s="385">
        <v>7830</v>
      </c>
      <c r="D42" s="434" t="s">
        <v>403</v>
      </c>
      <c r="E42" s="359" t="s">
        <v>33</v>
      </c>
      <c r="F42" s="385">
        <v>8220</v>
      </c>
      <c r="G42" s="343" t="s">
        <v>403</v>
      </c>
      <c r="H42" s="388" t="s">
        <v>404</v>
      </c>
      <c r="I42" s="345">
        <f t="shared" si="9"/>
        <v>55060</v>
      </c>
      <c r="J42" s="361">
        <v>55060</v>
      </c>
      <c r="K42" s="361"/>
      <c r="L42" s="361"/>
      <c r="M42" s="361"/>
      <c r="N42" s="345">
        <f t="shared" si="5"/>
        <v>0</v>
      </c>
      <c r="O42" s="361"/>
      <c r="P42" s="361"/>
      <c r="Q42" s="361"/>
      <c r="R42" s="361"/>
      <c r="S42" s="362"/>
      <c r="T42" s="345">
        <f t="shared" si="12"/>
        <v>55060</v>
      </c>
      <c r="U42" s="178">
        <f t="shared" si="1"/>
        <v>0</v>
      </c>
      <c r="V42" s="345">
        <f t="shared" si="15"/>
        <v>0</v>
      </c>
      <c r="W42" s="361"/>
      <c r="X42" s="361"/>
      <c r="Y42" s="361"/>
      <c r="Z42" s="345">
        <f t="shared" si="16"/>
        <v>0</v>
      </c>
      <c r="AA42" s="361"/>
      <c r="AB42" s="361"/>
      <c r="AC42" s="361"/>
    </row>
    <row r="43" spans="1:29" s="391" customFormat="1" ht="18.75">
      <c r="A43" s="389"/>
      <c r="B43" s="323" t="s">
        <v>318</v>
      </c>
      <c r="C43" s="324" t="s">
        <v>317</v>
      </c>
      <c r="D43" s="430" t="s">
        <v>204</v>
      </c>
      <c r="E43" s="324" t="s">
        <v>487</v>
      </c>
      <c r="F43" s="324" t="s">
        <v>400</v>
      </c>
      <c r="G43" s="324" t="s">
        <v>204</v>
      </c>
      <c r="H43" s="328" t="s">
        <v>470</v>
      </c>
      <c r="I43" s="390">
        <f t="shared" si="9"/>
        <v>25000</v>
      </c>
      <c r="J43" s="390">
        <f aca="true" t="shared" si="17" ref="J43:S43">J44</f>
        <v>25000</v>
      </c>
      <c r="K43" s="390">
        <f t="shared" si="17"/>
        <v>0</v>
      </c>
      <c r="L43" s="390">
        <f t="shared" si="17"/>
        <v>0</v>
      </c>
      <c r="M43" s="390">
        <f t="shared" si="17"/>
        <v>0</v>
      </c>
      <c r="N43" s="390">
        <f t="shared" si="5"/>
        <v>0</v>
      </c>
      <c r="O43" s="390">
        <f t="shared" si="17"/>
        <v>0</v>
      </c>
      <c r="P43" s="390">
        <f t="shared" si="17"/>
        <v>0</v>
      </c>
      <c r="Q43" s="390">
        <f t="shared" si="17"/>
        <v>0</v>
      </c>
      <c r="R43" s="390">
        <f t="shared" si="17"/>
        <v>0</v>
      </c>
      <c r="S43" s="390">
        <f t="shared" si="17"/>
        <v>0</v>
      </c>
      <c r="T43" s="345">
        <f t="shared" si="12"/>
        <v>25000</v>
      </c>
      <c r="U43" s="178">
        <f t="shared" si="1"/>
        <v>0</v>
      </c>
      <c r="V43" s="390">
        <f t="shared" si="15"/>
        <v>0</v>
      </c>
      <c r="W43" s="390">
        <f aca="true" t="shared" si="18" ref="W43:AC43">W44</f>
        <v>0</v>
      </c>
      <c r="X43" s="390">
        <f t="shared" si="18"/>
        <v>0</v>
      </c>
      <c r="Y43" s="390">
        <f t="shared" si="18"/>
        <v>0</v>
      </c>
      <c r="Z43" s="390">
        <f t="shared" si="16"/>
        <v>0</v>
      </c>
      <c r="AA43" s="390">
        <f t="shared" si="18"/>
        <v>0</v>
      </c>
      <c r="AB43" s="390">
        <f t="shared" si="18"/>
        <v>0</v>
      </c>
      <c r="AC43" s="390">
        <f t="shared" si="18"/>
        <v>0</v>
      </c>
    </row>
    <row r="44" spans="1:29" s="394" customFormat="1" ht="31.5">
      <c r="A44" s="392"/>
      <c r="B44" s="364" t="s">
        <v>319</v>
      </c>
      <c r="C44" s="175" t="s">
        <v>273</v>
      </c>
      <c r="D44" s="435" t="s">
        <v>204</v>
      </c>
      <c r="E44" s="393"/>
      <c r="F44" s="393"/>
      <c r="G44" s="393"/>
      <c r="H44" s="211" t="s">
        <v>320</v>
      </c>
      <c r="I44" s="350">
        <f t="shared" si="9"/>
        <v>25000</v>
      </c>
      <c r="J44" s="369">
        <v>25000</v>
      </c>
      <c r="K44" s="369"/>
      <c r="L44" s="369"/>
      <c r="M44" s="369"/>
      <c r="N44" s="350">
        <f t="shared" si="5"/>
        <v>0</v>
      </c>
      <c r="O44" s="369"/>
      <c r="P44" s="369"/>
      <c r="Q44" s="369"/>
      <c r="R44" s="369"/>
      <c r="S44" s="379"/>
      <c r="T44" s="350">
        <f t="shared" si="12"/>
        <v>25000</v>
      </c>
      <c r="U44" s="178">
        <f t="shared" si="1"/>
        <v>0</v>
      </c>
      <c r="V44" s="350">
        <f t="shared" si="15"/>
        <v>0</v>
      </c>
      <c r="W44" s="369"/>
      <c r="X44" s="369"/>
      <c r="Y44" s="369"/>
      <c r="Z44" s="350">
        <f t="shared" si="16"/>
        <v>0</v>
      </c>
      <c r="AA44" s="369"/>
      <c r="AB44" s="369"/>
      <c r="AC44" s="369"/>
    </row>
    <row r="45" spans="1:29" ht="31.5">
      <c r="A45" s="212"/>
      <c r="B45" s="206" t="s">
        <v>322</v>
      </c>
      <c r="C45" s="190"/>
      <c r="D45" s="429"/>
      <c r="E45" s="190"/>
      <c r="F45" s="190"/>
      <c r="G45" s="190"/>
      <c r="H45" s="106" t="s">
        <v>238</v>
      </c>
      <c r="I45" s="213">
        <f t="shared" si="9"/>
        <v>17268998</v>
      </c>
      <c r="J45" s="213">
        <f aca="true" t="shared" si="19" ref="J45:T45">J46</f>
        <v>17268998</v>
      </c>
      <c r="K45" s="213">
        <f t="shared" si="19"/>
        <v>12350540</v>
      </c>
      <c r="L45" s="213">
        <f t="shared" si="19"/>
        <v>954156</v>
      </c>
      <c r="M45" s="213">
        <f t="shared" si="19"/>
        <v>0</v>
      </c>
      <c r="N45" s="213">
        <f t="shared" si="5"/>
        <v>31710</v>
      </c>
      <c r="O45" s="213">
        <f t="shared" si="19"/>
        <v>22100</v>
      </c>
      <c r="P45" s="213">
        <f t="shared" si="19"/>
        <v>0</v>
      </c>
      <c r="Q45" s="213">
        <f t="shared" si="19"/>
        <v>0</v>
      </c>
      <c r="R45" s="213">
        <f t="shared" si="19"/>
        <v>9610</v>
      </c>
      <c r="S45" s="213">
        <f t="shared" si="19"/>
        <v>9610</v>
      </c>
      <c r="T45" s="213">
        <f t="shared" si="19"/>
        <v>17300708</v>
      </c>
      <c r="U45" s="178">
        <f t="shared" si="1"/>
        <v>0</v>
      </c>
      <c r="V45" s="213" t="e">
        <f t="shared" si="15"/>
        <v>#REF!</v>
      </c>
      <c r="W45" s="213" t="e">
        <f aca="true" t="shared" si="20" ref="W45:AC45">W46</f>
        <v>#REF!</v>
      </c>
      <c r="X45" s="213" t="e">
        <f t="shared" si="20"/>
        <v>#REF!</v>
      </c>
      <c r="Y45" s="213" t="e">
        <f t="shared" si="20"/>
        <v>#REF!</v>
      </c>
      <c r="Z45" s="213" t="e">
        <f t="shared" si="16"/>
        <v>#REF!</v>
      </c>
      <c r="AA45" s="213" t="e">
        <f t="shared" si="20"/>
        <v>#REF!</v>
      </c>
      <c r="AB45" s="213" t="e">
        <f t="shared" si="20"/>
        <v>#REF!</v>
      </c>
      <c r="AC45" s="213" t="e">
        <f t="shared" si="20"/>
        <v>#REF!</v>
      </c>
    </row>
    <row r="46" spans="1:29" ht="31.5">
      <c r="A46" s="212"/>
      <c r="B46" s="206" t="s">
        <v>322</v>
      </c>
      <c r="C46" s="190"/>
      <c r="D46" s="429"/>
      <c r="E46" s="190"/>
      <c r="F46" s="190"/>
      <c r="G46" s="190"/>
      <c r="H46" s="106" t="s">
        <v>238</v>
      </c>
      <c r="I46" s="213">
        <f>J46</f>
        <v>17268998</v>
      </c>
      <c r="J46" s="213">
        <f>J47+J49+J50+J52+J53+J54</f>
        <v>17268998</v>
      </c>
      <c r="K46" s="213">
        <f aca="true" t="shared" si="21" ref="K46:S46">K47+K49+K50+K52+K53+K54</f>
        <v>12350540</v>
      </c>
      <c r="L46" s="213">
        <f t="shared" si="21"/>
        <v>954156</v>
      </c>
      <c r="M46" s="213">
        <f t="shared" si="21"/>
        <v>0</v>
      </c>
      <c r="N46" s="213">
        <f t="shared" si="21"/>
        <v>31710</v>
      </c>
      <c r="O46" s="213">
        <f t="shared" si="21"/>
        <v>22100</v>
      </c>
      <c r="P46" s="213">
        <f t="shared" si="21"/>
        <v>0</v>
      </c>
      <c r="Q46" s="213">
        <f t="shared" si="21"/>
        <v>0</v>
      </c>
      <c r="R46" s="213">
        <f t="shared" si="21"/>
        <v>9610</v>
      </c>
      <c r="S46" s="213">
        <f t="shared" si="21"/>
        <v>9610</v>
      </c>
      <c r="T46" s="213">
        <f>T47+T49+T50+T52+T53+T54</f>
        <v>17300708</v>
      </c>
      <c r="U46" s="178">
        <f t="shared" si="1"/>
        <v>0</v>
      </c>
      <c r="V46" s="213" t="e">
        <f t="shared" si="15"/>
        <v>#REF!</v>
      </c>
      <c r="W46" s="213" t="e">
        <f>W47+#REF!+W49+W50+W51+#REF!+W52+W54+#REF!+#REF!</f>
        <v>#REF!</v>
      </c>
      <c r="X46" s="213" t="e">
        <f>X47+#REF!+X49+X50+X51+#REF!+X52+X54+#REF!+#REF!</f>
        <v>#REF!</v>
      </c>
      <c r="Y46" s="213" t="e">
        <f>Y47+#REF!+Y49+Y50+Y51+#REF!+Y52+Y54+#REF!+#REF!</f>
        <v>#REF!</v>
      </c>
      <c r="Z46" s="213" t="e">
        <f t="shared" si="16"/>
        <v>#REF!</v>
      </c>
      <c r="AA46" s="213" t="e">
        <f>AA47+#REF!+AA49+AA50+AA51+#REF!+AA52+AA54+#REF!+#REF!</f>
        <v>#REF!</v>
      </c>
      <c r="AB46" s="213" t="e">
        <f>AB47+#REF!+AB49+AB50+AB51+#REF!+AB52+AB54+#REF!+#REF!</f>
        <v>#REF!</v>
      </c>
      <c r="AC46" s="213" t="e">
        <f>AC47+#REF!+AC49+AC50+AC51+#REF!+AC52+AC54+#REF!+#REF!</f>
        <v>#REF!</v>
      </c>
    </row>
    <row r="47" spans="1:29" s="327" customFormat="1" ht="69" customHeight="1">
      <c r="A47" s="322"/>
      <c r="B47" s="342" t="s">
        <v>324</v>
      </c>
      <c r="C47" s="343" t="s">
        <v>247</v>
      </c>
      <c r="D47" s="434" t="s">
        <v>239</v>
      </c>
      <c r="E47" s="343" t="s">
        <v>34</v>
      </c>
      <c r="F47" s="343" t="s">
        <v>247</v>
      </c>
      <c r="G47" s="343" t="s">
        <v>239</v>
      </c>
      <c r="H47" s="360" t="s">
        <v>325</v>
      </c>
      <c r="I47" s="214">
        <f t="shared" si="9"/>
        <v>15310524</v>
      </c>
      <c r="J47" s="214">
        <v>15310524</v>
      </c>
      <c r="K47" s="395">
        <v>10969740</v>
      </c>
      <c r="L47" s="395">
        <v>811710</v>
      </c>
      <c r="M47" s="395"/>
      <c r="N47" s="214">
        <f t="shared" si="5"/>
        <v>6100</v>
      </c>
      <c r="O47" s="215">
        <v>6100</v>
      </c>
      <c r="P47" s="215"/>
      <c r="Q47" s="215"/>
      <c r="R47" s="215"/>
      <c r="S47" s="395"/>
      <c r="T47" s="345">
        <f>I47+N47</f>
        <v>15316624</v>
      </c>
      <c r="U47" s="178">
        <f t="shared" si="1"/>
        <v>0</v>
      </c>
      <c r="V47" s="214">
        <f t="shared" si="15"/>
        <v>0</v>
      </c>
      <c r="W47" s="214"/>
      <c r="X47" s="395"/>
      <c r="Y47" s="395"/>
      <c r="Z47" s="214">
        <f t="shared" si="16"/>
        <v>0</v>
      </c>
      <c r="AA47" s="214"/>
      <c r="AB47" s="395"/>
      <c r="AC47" s="395"/>
    </row>
    <row r="48" spans="1:29" ht="18.75">
      <c r="A48" s="208"/>
      <c r="B48" s="396"/>
      <c r="C48" s="45"/>
      <c r="D48" s="440"/>
      <c r="E48" s="45"/>
      <c r="F48" s="45"/>
      <c r="G48" s="45"/>
      <c r="H48" s="312" t="s">
        <v>321</v>
      </c>
      <c r="I48" s="216">
        <f t="shared" si="9"/>
        <v>10235200</v>
      </c>
      <c r="J48" s="216">
        <v>10235200</v>
      </c>
      <c r="K48" s="397">
        <v>8389500</v>
      </c>
      <c r="L48" s="397"/>
      <c r="M48" s="397"/>
      <c r="N48" s="216">
        <f t="shared" si="5"/>
        <v>0</v>
      </c>
      <c r="O48" s="217"/>
      <c r="P48" s="217"/>
      <c r="Q48" s="217"/>
      <c r="R48" s="217"/>
      <c r="S48" s="397"/>
      <c r="T48" s="367">
        <f>I48+N48</f>
        <v>10235200</v>
      </c>
      <c r="U48" s="178">
        <f t="shared" si="1"/>
        <v>0</v>
      </c>
      <c r="V48" s="216">
        <f t="shared" si="15"/>
        <v>0</v>
      </c>
      <c r="W48" s="216"/>
      <c r="X48" s="397"/>
      <c r="Y48" s="397"/>
      <c r="Z48" s="216">
        <f t="shared" si="16"/>
        <v>0</v>
      </c>
      <c r="AA48" s="216"/>
      <c r="AB48" s="397"/>
      <c r="AC48" s="397"/>
    </row>
    <row r="49" spans="1:29" s="327" customFormat="1" ht="33.75" customHeight="1">
      <c r="A49" s="322"/>
      <c r="B49" s="323" t="s">
        <v>326</v>
      </c>
      <c r="C49" s="324" t="s">
        <v>327</v>
      </c>
      <c r="D49" s="430" t="s">
        <v>205</v>
      </c>
      <c r="E49" s="324" t="s">
        <v>35</v>
      </c>
      <c r="F49" s="324" t="s">
        <v>36</v>
      </c>
      <c r="G49" s="324" t="s">
        <v>205</v>
      </c>
      <c r="H49" s="360" t="s">
        <v>445</v>
      </c>
      <c r="I49" s="214">
        <f t="shared" si="9"/>
        <v>262670</v>
      </c>
      <c r="J49" s="215">
        <v>262670</v>
      </c>
      <c r="K49" s="215">
        <v>161690</v>
      </c>
      <c r="L49" s="215">
        <v>18038</v>
      </c>
      <c r="M49" s="215"/>
      <c r="N49" s="214">
        <f t="shared" si="5"/>
        <v>0</v>
      </c>
      <c r="O49" s="215"/>
      <c r="P49" s="215"/>
      <c r="Q49" s="215"/>
      <c r="R49" s="215"/>
      <c r="S49" s="214"/>
      <c r="T49" s="345">
        <f aca="true" t="shared" si="22" ref="T49:T55">I49+N49</f>
        <v>262670</v>
      </c>
      <c r="U49" s="178">
        <f t="shared" si="1"/>
        <v>0</v>
      </c>
      <c r="V49" s="214">
        <f t="shared" si="15"/>
        <v>0</v>
      </c>
      <c r="W49" s="215"/>
      <c r="X49" s="215"/>
      <c r="Y49" s="215"/>
      <c r="Z49" s="214">
        <f t="shared" si="16"/>
        <v>0</v>
      </c>
      <c r="AA49" s="215"/>
      <c r="AB49" s="215"/>
      <c r="AC49" s="215"/>
    </row>
    <row r="50" spans="1:29" s="327" customFormat="1" ht="18.75">
      <c r="A50" s="322"/>
      <c r="B50" s="358" t="s">
        <v>328</v>
      </c>
      <c r="C50" s="359" t="s">
        <v>329</v>
      </c>
      <c r="D50" s="437" t="s">
        <v>205</v>
      </c>
      <c r="E50" s="359" t="s">
        <v>37</v>
      </c>
      <c r="F50" s="359" t="s">
        <v>38</v>
      </c>
      <c r="G50" s="359" t="s">
        <v>205</v>
      </c>
      <c r="H50" s="360" t="s">
        <v>39</v>
      </c>
      <c r="I50" s="214">
        <f t="shared" si="9"/>
        <v>728522</v>
      </c>
      <c r="J50" s="215">
        <f>J51</f>
        <v>728522</v>
      </c>
      <c r="K50" s="215">
        <f>K51</f>
        <v>495090</v>
      </c>
      <c r="L50" s="215">
        <f>L51</f>
        <v>63308</v>
      </c>
      <c r="M50" s="215"/>
      <c r="N50" s="214">
        <f t="shared" si="5"/>
        <v>0</v>
      </c>
      <c r="O50" s="215"/>
      <c r="P50" s="215"/>
      <c r="Q50" s="215"/>
      <c r="R50" s="215"/>
      <c r="S50" s="214"/>
      <c r="T50" s="345">
        <f t="shared" si="22"/>
        <v>728522</v>
      </c>
      <c r="U50" s="178">
        <f t="shared" si="1"/>
        <v>0</v>
      </c>
      <c r="V50" s="214">
        <f t="shared" si="15"/>
        <v>0</v>
      </c>
      <c r="W50" s="215"/>
      <c r="X50" s="215"/>
      <c r="Y50" s="215"/>
      <c r="Z50" s="214">
        <f t="shared" si="16"/>
        <v>0</v>
      </c>
      <c r="AA50" s="215"/>
      <c r="AB50" s="215"/>
      <c r="AC50" s="215"/>
    </row>
    <row r="51" spans="1:29" s="240" customFormat="1" ht="19.5">
      <c r="A51" s="398"/>
      <c r="B51" s="371"/>
      <c r="C51" s="372"/>
      <c r="D51" s="439"/>
      <c r="E51" s="372" t="s">
        <v>40</v>
      </c>
      <c r="F51" s="372" t="s">
        <v>41</v>
      </c>
      <c r="G51" s="372" t="s">
        <v>205</v>
      </c>
      <c r="H51" s="373" t="s">
        <v>42</v>
      </c>
      <c r="I51" s="395">
        <f t="shared" si="9"/>
        <v>728522</v>
      </c>
      <c r="J51" s="399">
        <v>728522</v>
      </c>
      <c r="K51" s="399">
        <v>495090</v>
      </c>
      <c r="L51" s="399">
        <v>63308</v>
      </c>
      <c r="M51" s="399"/>
      <c r="N51" s="395">
        <f t="shared" si="5"/>
        <v>0</v>
      </c>
      <c r="O51" s="399"/>
      <c r="P51" s="399"/>
      <c r="Q51" s="399"/>
      <c r="R51" s="399"/>
      <c r="S51" s="395"/>
      <c r="T51" s="353">
        <f t="shared" si="22"/>
        <v>728522</v>
      </c>
      <c r="U51" s="178">
        <f t="shared" si="1"/>
        <v>0</v>
      </c>
      <c r="V51" s="395">
        <f t="shared" si="15"/>
        <v>0</v>
      </c>
      <c r="W51" s="399"/>
      <c r="X51" s="399"/>
      <c r="Y51" s="399"/>
      <c r="Z51" s="395">
        <f t="shared" si="16"/>
        <v>0</v>
      </c>
      <c r="AA51" s="399"/>
      <c r="AB51" s="399"/>
      <c r="AC51" s="399"/>
    </row>
    <row r="52" spans="1:29" s="327" customFormat="1" ht="50.25" customHeight="1">
      <c r="A52" s="322"/>
      <c r="B52" s="323" t="s">
        <v>330</v>
      </c>
      <c r="C52" s="324" t="s">
        <v>331</v>
      </c>
      <c r="D52" s="430" t="s">
        <v>205</v>
      </c>
      <c r="E52" s="324" t="s">
        <v>490</v>
      </c>
      <c r="F52" s="324" t="s">
        <v>327</v>
      </c>
      <c r="G52" s="324" t="s">
        <v>43</v>
      </c>
      <c r="H52" s="400" t="s">
        <v>44</v>
      </c>
      <c r="I52" s="214">
        <f t="shared" si="9"/>
        <v>10860</v>
      </c>
      <c r="J52" s="215">
        <v>10860</v>
      </c>
      <c r="K52" s="215"/>
      <c r="L52" s="215"/>
      <c r="M52" s="215"/>
      <c r="N52" s="214">
        <f t="shared" si="5"/>
        <v>0</v>
      </c>
      <c r="O52" s="215"/>
      <c r="P52" s="215"/>
      <c r="Q52" s="215"/>
      <c r="R52" s="215"/>
      <c r="S52" s="214"/>
      <c r="T52" s="345">
        <f t="shared" si="22"/>
        <v>10860</v>
      </c>
      <c r="U52" s="178">
        <f t="shared" si="1"/>
        <v>0</v>
      </c>
      <c r="V52" s="214">
        <f t="shared" si="15"/>
        <v>0</v>
      </c>
      <c r="W52" s="215"/>
      <c r="X52" s="215"/>
      <c r="Y52" s="215"/>
      <c r="Z52" s="214">
        <f t="shared" si="16"/>
        <v>0</v>
      </c>
      <c r="AA52" s="215"/>
      <c r="AB52" s="215"/>
      <c r="AC52" s="215"/>
    </row>
    <row r="53" spans="1:29" s="26" customFormat="1" ht="18.75">
      <c r="A53" s="357"/>
      <c r="B53" s="401" t="s">
        <v>388</v>
      </c>
      <c r="C53" s="402" t="s">
        <v>389</v>
      </c>
      <c r="D53" s="441" t="s">
        <v>251</v>
      </c>
      <c r="E53" s="402" t="s">
        <v>45</v>
      </c>
      <c r="F53" s="402" t="s">
        <v>387</v>
      </c>
      <c r="G53" s="402" t="s">
        <v>251</v>
      </c>
      <c r="H53" s="380" t="s">
        <v>46</v>
      </c>
      <c r="I53" s="214">
        <f t="shared" si="9"/>
        <v>950422</v>
      </c>
      <c r="J53" s="215">
        <v>950422</v>
      </c>
      <c r="K53" s="215">
        <v>724020</v>
      </c>
      <c r="L53" s="215">
        <v>61100</v>
      </c>
      <c r="M53" s="215"/>
      <c r="N53" s="214">
        <f t="shared" si="5"/>
        <v>25610</v>
      </c>
      <c r="O53" s="215">
        <v>16000</v>
      </c>
      <c r="P53" s="215"/>
      <c r="Q53" s="215"/>
      <c r="R53" s="215">
        <v>9610</v>
      </c>
      <c r="S53" s="214">
        <f>R53</f>
        <v>9610</v>
      </c>
      <c r="T53" s="214">
        <f>I53+N53</f>
        <v>976032</v>
      </c>
      <c r="U53" s="178">
        <f t="shared" si="1"/>
        <v>0</v>
      </c>
      <c r="V53" s="214">
        <f t="shared" si="15"/>
        <v>0</v>
      </c>
      <c r="W53" s="215"/>
      <c r="X53" s="215"/>
      <c r="Y53" s="215"/>
      <c r="Z53" s="214">
        <f t="shared" si="16"/>
        <v>0</v>
      </c>
      <c r="AA53" s="215"/>
      <c r="AB53" s="215"/>
      <c r="AC53" s="215"/>
    </row>
    <row r="54" spans="1:29" s="174" customFormat="1" ht="20.25">
      <c r="A54" s="403" t="s">
        <v>480</v>
      </c>
      <c r="B54" s="401"/>
      <c r="C54" s="402" t="s">
        <v>390</v>
      </c>
      <c r="D54" s="441" t="s">
        <v>249</v>
      </c>
      <c r="E54" s="402" t="s">
        <v>481</v>
      </c>
      <c r="F54" s="402" t="s">
        <v>47</v>
      </c>
      <c r="G54" s="402"/>
      <c r="H54" s="380" t="s">
        <v>48</v>
      </c>
      <c r="I54" s="214">
        <f t="shared" si="9"/>
        <v>6000</v>
      </c>
      <c r="J54" s="214">
        <f>J55</f>
        <v>6000</v>
      </c>
      <c r="K54" s="214">
        <f>K55</f>
        <v>0</v>
      </c>
      <c r="L54" s="214">
        <f>L55</f>
        <v>0</v>
      </c>
      <c r="M54" s="215"/>
      <c r="N54" s="214">
        <f t="shared" si="5"/>
        <v>0</v>
      </c>
      <c r="O54" s="215"/>
      <c r="P54" s="215"/>
      <c r="Q54" s="215"/>
      <c r="R54" s="215"/>
      <c r="S54" s="214"/>
      <c r="T54" s="214">
        <f t="shared" si="22"/>
        <v>6000</v>
      </c>
      <c r="U54" s="178">
        <f t="shared" si="1"/>
        <v>0</v>
      </c>
      <c r="V54" s="214">
        <f t="shared" si="15"/>
        <v>0</v>
      </c>
      <c r="W54" s="214"/>
      <c r="X54" s="214"/>
      <c r="Y54" s="215"/>
      <c r="Z54" s="214">
        <f t="shared" si="16"/>
        <v>0</v>
      </c>
      <c r="AA54" s="214"/>
      <c r="AB54" s="214"/>
      <c r="AC54" s="215"/>
    </row>
    <row r="55" spans="1:29" s="179" customFormat="1" ht="21" thickBot="1">
      <c r="A55" s="223"/>
      <c r="B55" s="404" t="s">
        <v>482</v>
      </c>
      <c r="C55" s="405" t="s">
        <v>391</v>
      </c>
      <c r="D55" s="442" t="s">
        <v>249</v>
      </c>
      <c r="E55" s="402" t="s">
        <v>483</v>
      </c>
      <c r="F55" s="402" t="s">
        <v>49</v>
      </c>
      <c r="G55" s="402" t="s">
        <v>251</v>
      </c>
      <c r="H55" s="378" t="s">
        <v>50</v>
      </c>
      <c r="I55" s="397">
        <f t="shared" si="9"/>
        <v>6000</v>
      </c>
      <c r="J55" s="450">
        <v>6000</v>
      </c>
      <c r="K55" s="450"/>
      <c r="L55" s="450"/>
      <c r="M55" s="450"/>
      <c r="N55" s="397">
        <f t="shared" si="5"/>
        <v>0</v>
      </c>
      <c r="O55" s="450"/>
      <c r="P55" s="450"/>
      <c r="Q55" s="450"/>
      <c r="R55" s="450"/>
      <c r="S55" s="397"/>
      <c r="T55" s="397">
        <f t="shared" si="22"/>
        <v>6000</v>
      </c>
      <c r="U55" s="178">
        <f t="shared" si="1"/>
        <v>0</v>
      </c>
      <c r="V55" s="406">
        <f t="shared" si="15"/>
        <v>0</v>
      </c>
      <c r="W55" s="407"/>
      <c r="X55" s="407"/>
      <c r="Y55" s="407"/>
      <c r="Z55" s="406">
        <f t="shared" si="16"/>
        <v>0</v>
      </c>
      <c r="AA55" s="407"/>
      <c r="AB55" s="407"/>
      <c r="AC55" s="407"/>
    </row>
    <row r="56" spans="1:29" s="222" customFormat="1" ht="31.5">
      <c r="A56" s="219"/>
      <c r="B56" s="220" t="s">
        <v>332</v>
      </c>
      <c r="C56" s="220"/>
      <c r="D56" s="443"/>
      <c r="E56" s="190"/>
      <c r="F56" s="190"/>
      <c r="G56" s="190"/>
      <c r="H56" s="106" t="s">
        <v>222</v>
      </c>
      <c r="I56" s="213">
        <f t="shared" si="9"/>
        <v>115062576</v>
      </c>
      <c r="J56" s="213">
        <f aca="true" t="shared" si="23" ref="J56:T56">J57</f>
        <v>115062576</v>
      </c>
      <c r="K56" s="213">
        <f t="shared" si="23"/>
        <v>1865130</v>
      </c>
      <c r="L56" s="213">
        <f t="shared" si="23"/>
        <v>165764</v>
      </c>
      <c r="M56" s="213">
        <f t="shared" si="23"/>
        <v>0</v>
      </c>
      <c r="N56" s="213">
        <f t="shared" si="5"/>
        <v>914500</v>
      </c>
      <c r="O56" s="213">
        <f t="shared" si="23"/>
        <v>740000</v>
      </c>
      <c r="P56" s="213">
        <f t="shared" si="23"/>
        <v>177000</v>
      </c>
      <c r="Q56" s="213">
        <f t="shared" si="23"/>
        <v>0</v>
      </c>
      <c r="R56" s="213">
        <f t="shared" si="23"/>
        <v>174500</v>
      </c>
      <c r="S56" s="213">
        <f t="shared" si="23"/>
        <v>174500</v>
      </c>
      <c r="T56" s="213">
        <f t="shared" si="23"/>
        <v>115977076</v>
      </c>
      <c r="U56" s="178">
        <f t="shared" si="1"/>
        <v>0</v>
      </c>
      <c r="V56" s="221" t="e">
        <f t="shared" si="15"/>
        <v>#REF!</v>
      </c>
      <c r="W56" s="221" t="e">
        <f aca="true" t="shared" si="24" ref="W56:AC56">W57</f>
        <v>#REF!</v>
      </c>
      <c r="X56" s="221" t="e">
        <f t="shared" si="24"/>
        <v>#REF!</v>
      </c>
      <c r="Y56" s="221" t="e">
        <f t="shared" si="24"/>
        <v>#REF!</v>
      </c>
      <c r="Z56" s="221" t="e">
        <f t="shared" si="16"/>
        <v>#REF!</v>
      </c>
      <c r="AA56" s="221" t="e">
        <f t="shared" si="24"/>
        <v>#REF!</v>
      </c>
      <c r="AB56" s="221" t="e">
        <f t="shared" si="24"/>
        <v>#REF!</v>
      </c>
      <c r="AC56" s="221" t="e">
        <f t="shared" si="24"/>
        <v>#REF!</v>
      </c>
    </row>
    <row r="57" spans="1:29" s="222" customFormat="1" ht="31.5">
      <c r="A57" s="219"/>
      <c r="B57" s="190" t="s">
        <v>170</v>
      </c>
      <c r="C57" s="190"/>
      <c r="D57" s="429"/>
      <c r="E57" s="190"/>
      <c r="F57" s="190"/>
      <c r="G57" s="190"/>
      <c r="H57" s="106" t="s">
        <v>222</v>
      </c>
      <c r="I57" s="213">
        <f t="shared" si="9"/>
        <v>115062576</v>
      </c>
      <c r="J57" s="213">
        <f>J58+J59+J62+J65+J81+J82+J83+J85+J86+J88+J75</f>
        <v>115062576</v>
      </c>
      <c r="K57" s="213">
        <f aca="true" t="shared" si="25" ref="K57:S57">K58+K59+K62+K65+K81+K82+K83+K85+K86+K88+K75</f>
        <v>1865130</v>
      </c>
      <c r="L57" s="213">
        <f t="shared" si="25"/>
        <v>165764</v>
      </c>
      <c r="M57" s="213">
        <f t="shared" si="25"/>
        <v>0</v>
      </c>
      <c r="N57" s="213">
        <f t="shared" si="25"/>
        <v>914500</v>
      </c>
      <c r="O57" s="213">
        <f t="shared" si="25"/>
        <v>740000</v>
      </c>
      <c r="P57" s="213">
        <f t="shared" si="25"/>
        <v>177000</v>
      </c>
      <c r="Q57" s="213">
        <f t="shared" si="25"/>
        <v>0</v>
      </c>
      <c r="R57" s="213">
        <f t="shared" si="25"/>
        <v>174500</v>
      </c>
      <c r="S57" s="213">
        <f t="shared" si="25"/>
        <v>174500</v>
      </c>
      <c r="T57" s="213">
        <f>T58+T59+T62+T65+T81+T82+T83+T85+T86+T88+T75</f>
        <v>115977076</v>
      </c>
      <c r="U57" s="178">
        <f t="shared" si="1"/>
        <v>0</v>
      </c>
      <c r="V57" s="213" t="e">
        <f t="shared" si="15"/>
        <v>#REF!</v>
      </c>
      <c r="W57" s="213" t="e">
        <f>W58+W59+W62+W65+W81+W82+W83+W85+#REF!+W86+#REF!+#REF!+W88+#REF!</f>
        <v>#REF!</v>
      </c>
      <c r="X57" s="213" t="e">
        <f>X58+X59+X62+X65+X81+X82+X83+X85+#REF!+X86+#REF!+#REF!+X88+#REF!</f>
        <v>#REF!</v>
      </c>
      <c r="Y57" s="213" t="e">
        <f>Y58+Y59+Y62+Y65+Y81+Y82+Y83+Y85+#REF!+Y86+#REF!+#REF!+Y88+#REF!</f>
        <v>#REF!</v>
      </c>
      <c r="Z57" s="213" t="e">
        <f t="shared" si="16"/>
        <v>#REF!</v>
      </c>
      <c r="AA57" s="213" t="e">
        <f>AA58+AA59+AA62+AA65+AA81+AA82+AA83+AA85+#REF!+AA86+#REF!+#REF!+AA88+#REF!</f>
        <v>#REF!</v>
      </c>
      <c r="AB57" s="213" t="e">
        <f>AB58+AB59+AB62+AB65+AB81+AB82+AB83+AB85+#REF!+AB86+#REF!+#REF!+AB88+#REF!</f>
        <v>#REF!</v>
      </c>
      <c r="AC57" s="213" t="e">
        <f>AC58+AC59+AC62+AC65+AC81+AC82+AC83+AC85+#REF!+AC86+#REF!+#REF!+AC88+#REF!</f>
        <v>#REF!</v>
      </c>
    </row>
    <row r="58" spans="1:29" s="409" customFormat="1" ht="78.75">
      <c r="A58" s="408"/>
      <c r="B58" s="343" t="s">
        <v>333</v>
      </c>
      <c r="C58" s="343" t="s">
        <v>242</v>
      </c>
      <c r="D58" s="434" t="s">
        <v>223</v>
      </c>
      <c r="E58" s="343" t="s">
        <v>488</v>
      </c>
      <c r="F58" s="343" t="s">
        <v>489</v>
      </c>
      <c r="G58" s="343" t="s">
        <v>248</v>
      </c>
      <c r="H58" s="360" t="s">
        <v>51</v>
      </c>
      <c r="I58" s="214">
        <f t="shared" si="9"/>
        <v>1725900</v>
      </c>
      <c r="J58" s="214">
        <v>1725900</v>
      </c>
      <c r="K58" s="214"/>
      <c r="L58" s="214"/>
      <c r="M58" s="214"/>
      <c r="N58" s="214">
        <f t="shared" si="5"/>
        <v>0</v>
      </c>
      <c r="O58" s="214"/>
      <c r="P58" s="214"/>
      <c r="Q58" s="214"/>
      <c r="R58" s="214"/>
      <c r="S58" s="214"/>
      <c r="T58" s="214">
        <f>I58+N58</f>
        <v>1725900</v>
      </c>
      <c r="U58" s="178">
        <f t="shared" si="1"/>
        <v>0</v>
      </c>
      <c r="V58" s="214">
        <f t="shared" si="15"/>
        <v>0</v>
      </c>
      <c r="W58" s="214"/>
      <c r="X58" s="214"/>
      <c r="Y58" s="214"/>
      <c r="Z58" s="214">
        <f t="shared" si="16"/>
        <v>0</v>
      </c>
      <c r="AA58" s="214"/>
      <c r="AB58" s="214"/>
      <c r="AC58" s="214"/>
    </row>
    <row r="59" spans="1:29" s="409" customFormat="1" ht="63">
      <c r="A59" s="408"/>
      <c r="B59" s="343" t="s">
        <v>334</v>
      </c>
      <c r="C59" s="343" t="s">
        <v>335</v>
      </c>
      <c r="D59" s="434"/>
      <c r="E59" s="343" t="s">
        <v>52</v>
      </c>
      <c r="F59" s="343" t="s">
        <v>335</v>
      </c>
      <c r="G59" s="343"/>
      <c r="H59" s="360" t="s">
        <v>446</v>
      </c>
      <c r="I59" s="214">
        <f t="shared" si="9"/>
        <v>58113000</v>
      </c>
      <c r="J59" s="214">
        <f>J60+J61</f>
        <v>58113000</v>
      </c>
      <c r="K59" s="214"/>
      <c r="L59" s="214"/>
      <c r="M59" s="214"/>
      <c r="N59" s="214">
        <f t="shared" si="5"/>
        <v>0</v>
      </c>
      <c r="O59" s="214"/>
      <c r="P59" s="214"/>
      <c r="Q59" s="214"/>
      <c r="R59" s="214"/>
      <c r="S59" s="214"/>
      <c r="T59" s="214">
        <f>I59+N59</f>
        <v>58113000</v>
      </c>
      <c r="U59" s="178">
        <f t="shared" si="1"/>
        <v>0</v>
      </c>
      <c r="V59" s="214">
        <f t="shared" si="15"/>
        <v>0</v>
      </c>
      <c r="W59" s="214"/>
      <c r="X59" s="214"/>
      <c r="Y59" s="214"/>
      <c r="Z59" s="214">
        <f t="shared" si="16"/>
        <v>0</v>
      </c>
      <c r="AA59" s="214"/>
      <c r="AB59" s="214"/>
      <c r="AC59" s="214"/>
    </row>
    <row r="60" spans="1:29" ht="53.25" customHeight="1">
      <c r="A60" s="208"/>
      <c r="B60" s="365" t="s">
        <v>336</v>
      </c>
      <c r="C60" s="365" t="s">
        <v>337</v>
      </c>
      <c r="D60" s="438" t="s">
        <v>245</v>
      </c>
      <c r="E60" s="365" t="s">
        <v>53</v>
      </c>
      <c r="F60" s="365" t="s">
        <v>337</v>
      </c>
      <c r="G60" s="365" t="s">
        <v>245</v>
      </c>
      <c r="H60" s="410" t="s">
        <v>54</v>
      </c>
      <c r="I60" s="207">
        <f t="shared" si="9"/>
        <v>3005000</v>
      </c>
      <c r="J60" s="411">
        <v>3005000</v>
      </c>
      <c r="K60" s="207"/>
      <c r="L60" s="207"/>
      <c r="M60" s="207"/>
      <c r="N60" s="326">
        <f t="shared" si="5"/>
        <v>0</v>
      </c>
      <c r="O60" s="326"/>
      <c r="P60" s="326"/>
      <c r="Q60" s="326"/>
      <c r="R60" s="326"/>
      <c r="S60" s="326"/>
      <c r="T60" s="216">
        <f>I60+N60</f>
        <v>3005000</v>
      </c>
      <c r="U60" s="178">
        <f t="shared" si="1"/>
        <v>0</v>
      </c>
      <c r="V60" s="207">
        <f t="shared" si="15"/>
        <v>0</v>
      </c>
      <c r="W60" s="207"/>
      <c r="X60" s="207"/>
      <c r="Y60" s="207"/>
      <c r="Z60" s="207">
        <f t="shared" si="16"/>
        <v>0</v>
      </c>
      <c r="AA60" s="207"/>
      <c r="AB60" s="207"/>
      <c r="AC60" s="207"/>
    </row>
    <row r="61" spans="1:29" ht="31.5">
      <c r="A61" s="208"/>
      <c r="B61" s="365" t="s">
        <v>418</v>
      </c>
      <c r="C61" s="365" t="s">
        <v>417</v>
      </c>
      <c r="D61" s="438" t="s">
        <v>225</v>
      </c>
      <c r="E61" s="365" t="s">
        <v>55</v>
      </c>
      <c r="F61" s="365" t="s">
        <v>338</v>
      </c>
      <c r="G61" s="365" t="s">
        <v>242</v>
      </c>
      <c r="H61" s="410" t="s">
        <v>56</v>
      </c>
      <c r="I61" s="207">
        <f t="shared" si="9"/>
        <v>55108000</v>
      </c>
      <c r="J61" s="411">
        <v>55108000</v>
      </c>
      <c r="K61" s="207"/>
      <c r="L61" s="207"/>
      <c r="M61" s="207"/>
      <c r="N61" s="326">
        <f t="shared" si="5"/>
        <v>0</v>
      </c>
      <c r="O61" s="326"/>
      <c r="P61" s="326"/>
      <c r="Q61" s="326"/>
      <c r="R61" s="326"/>
      <c r="S61" s="326"/>
      <c r="T61" s="216">
        <f aca="true" t="shared" si="26" ref="T61:T88">I61+N61</f>
        <v>55108000</v>
      </c>
      <c r="U61" s="178">
        <f t="shared" si="1"/>
        <v>0</v>
      </c>
      <c r="V61" s="207">
        <f t="shared" si="15"/>
        <v>0</v>
      </c>
      <c r="W61" s="207"/>
      <c r="X61" s="207"/>
      <c r="Y61" s="207"/>
      <c r="Z61" s="207">
        <f t="shared" si="16"/>
        <v>0</v>
      </c>
      <c r="AA61" s="207"/>
      <c r="AB61" s="207"/>
      <c r="AC61" s="207"/>
    </row>
    <row r="62" spans="1:29" s="327" customFormat="1" ht="47.25">
      <c r="A62" s="322"/>
      <c r="B62" s="359" t="s">
        <v>340</v>
      </c>
      <c r="C62" s="359" t="s">
        <v>341</v>
      </c>
      <c r="D62" s="439"/>
      <c r="E62" s="359" t="s">
        <v>57</v>
      </c>
      <c r="F62" s="359" t="s">
        <v>341</v>
      </c>
      <c r="G62" s="372"/>
      <c r="H62" s="412" t="s">
        <v>339</v>
      </c>
      <c r="I62" s="326">
        <f t="shared" si="9"/>
        <v>7567900</v>
      </c>
      <c r="J62" s="326">
        <f>J63+J64</f>
        <v>7567900</v>
      </c>
      <c r="K62" s="326"/>
      <c r="L62" s="326"/>
      <c r="M62" s="326"/>
      <c r="N62" s="326">
        <f t="shared" si="5"/>
        <v>0</v>
      </c>
      <c r="O62" s="326"/>
      <c r="P62" s="326"/>
      <c r="Q62" s="326"/>
      <c r="R62" s="326"/>
      <c r="S62" s="326"/>
      <c r="T62" s="214">
        <f t="shared" si="26"/>
        <v>7567900</v>
      </c>
      <c r="U62" s="178">
        <f t="shared" si="1"/>
        <v>0</v>
      </c>
      <c r="V62" s="326">
        <f t="shared" si="15"/>
        <v>0</v>
      </c>
      <c r="W62" s="326"/>
      <c r="X62" s="326"/>
      <c r="Y62" s="326"/>
      <c r="Z62" s="326">
        <f t="shared" si="16"/>
        <v>0</v>
      </c>
      <c r="AA62" s="326"/>
      <c r="AB62" s="326"/>
      <c r="AC62" s="326"/>
    </row>
    <row r="63" spans="1:29" ht="48">
      <c r="A63" s="208"/>
      <c r="B63" s="365" t="s">
        <v>342</v>
      </c>
      <c r="C63" s="365" t="s">
        <v>343</v>
      </c>
      <c r="D63" s="438" t="s">
        <v>245</v>
      </c>
      <c r="E63" s="365" t="s">
        <v>58</v>
      </c>
      <c r="F63" s="365" t="s">
        <v>343</v>
      </c>
      <c r="G63" s="365" t="s">
        <v>245</v>
      </c>
      <c r="H63" s="58" t="s">
        <v>59</v>
      </c>
      <c r="I63" s="207">
        <f t="shared" si="9"/>
        <v>795000</v>
      </c>
      <c r="J63" s="411">
        <v>795000</v>
      </c>
      <c r="K63" s="207"/>
      <c r="L63" s="207"/>
      <c r="M63" s="207"/>
      <c r="N63" s="326">
        <f t="shared" si="5"/>
        <v>0</v>
      </c>
      <c r="O63" s="326"/>
      <c r="P63" s="326"/>
      <c r="Q63" s="326"/>
      <c r="R63" s="326"/>
      <c r="S63" s="326"/>
      <c r="T63" s="216">
        <f t="shared" si="26"/>
        <v>795000</v>
      </c>
      <c r="U63" s="178">
        <f t="shared" si="1"/>
        <v>0</v>
      </c>
      <c r="V63" s="207">
        <f t="shared" si="15"/>
        <v>0</v>
      </c>
      <c r="W63" s="207"/>
      <c r="X63" s="207"/>
      <c r="Y63" s="207"/>
      <c r="Z63" s="207">
        <f t="shared" si="16"/>
        <v>0</v>
      </c>
      <c r="AA63" s="207"/>
      <c r="AB63" s="207"/>
      <c r="AC63" s="207"/>
    </row>
    <row r="64" spans="1:29" ht="48">
      <c r="A64" s="208"/>
      <c r="B64" s="365" t="s">
        <v>344</v>
      </c>
      <c r="C64" s="365" t="s">
        <v>345</v>
      </c>
      <c r="D64" s="438" t="s">
        <v>242</v>
      </c>
      <c r="E64" s="365" t="s">
        <v>60</v>
      </c>
      <c r="F64" s="365" t="s">
        <v>172</v>
      </c>
      <c r="G64" s="365" t="s">
        <v>242</v>
      </c>
      <c r="H64" s="58" t="s">
        <v>346</v>
      </c>
      <c r="I64" s="207">
        <f t="shared" si="9"/>
        <v>6772900</v>
      </c>
      <c r="J64" s="411">
        <v>6772900</v>
      </c>
      <c r="K64" s="207"/>
      <c r="L64" s="207"/>
      <c r="M64" s="207"/>
      <c r="N64" s="326">
        <f t="shared" si="5"/>
        <v>0</v>
      </c>
      <c r="O64" s="326"/>
      <c r="P64" s="326"/>
      <c r="Q64" s="326"/>
      <c r="R64" s="326"/>
      <c r="S64" s="326"/>
      <c r="T64" s="216">
        <f t="shared" si="26"/>
        <v>6772900</v>
      </c>
      <c r="U64" s="178">
        <f t="shared" si="1"/>
        <v>0</v>
      </c>
      <c r="V64" s="207">
        <f t="shared" si="15"/>
        <v>0</v>
      </c>
      <c r="W64" s="207"/>
      <c r="X64" s="207"/>
      <c r="Y64" s="207"/>
      <c r="Z64" s="207">
        <f t="shared" si="16"/>
        <v>0</v>
      </c>
      <c r="AA64" s="207"/>
      <c r="AB64" s="207"/>
      <c r="AC64" s="207"/>
    </row>
    <row r="65" spans="1:29" s="327" customFormat="1" ht="32.25">
      <c r="A65" s="322"/>
      <c r="B65" s="359" t="s">
        <v>443</v>
      </c>
      <c r="C65" s="359" t="s">
        <v>355</v>
      </c>
      <c r="D65" s="444"/>
      <c r="E65" s="359" t="s">
        <v>61</v>
      </c>
      <c r="F65" s="359" t="s">
        <v>355</v>
      </c>
      <c r="G65" s="413"/>
      <c r="H65" s="414" t="s">
        <v>62</v>
      </c>
      <c r="I65" s="326">
        <f t="shared" si="9"/>
        <v>35091600</v>
      </c>
      <c r="J65" s="326">
        <f>J66+J67+J68+J69+J70+J71+J72+J73+J74</f>
        <v>35091600</v>
      </c>
      <c r="K65" s="326"/>
      <c r="L65" s="326"/>
      <c r="M65" s="326"/>
      <c r="N65" s="326">
        <f t="shared" si="5"/>
        <v>0</v>
      </c>
      <c r="O65" s="326"/>
      <c r="P65" s="326"/>
      <c r="Q65" s="326"/>
      <c r="R65" s="326"/>
      <c r="S65" s="326"/>
      <c r="T65" s="214">
        <f t="shared" si="26"/>
        <v>35091600</v>
      </c>
      <c r="U65" s="178">
        <f t="shared" si="1"/>
        <v>0</v>
      </c>
      <c r="V65" s="207">
        <f t="shared" si="15"/>
        <v>0</v>
      </c>
      <c r="W65" s="326">
        <f>W66+W67+W68+W69+W70+W71+W72+W73+W74+W75</f>
        <v>0</v>
      </c>
      <c r="X65" s="326"/>
      <c r="Y65" s="326"/>
      <c r="Z65" s="207">
        <f t="shared" si="16"/>
        <v>0</v>
      </c>
      <c r="AA65" s="326">
        <f>AA66+AA67+AA68+AA69+AA70+AA71+AA72+AA73+AA74+AA75</f>
        <v>0</v>
      </c>
      <c r="AB65" s="326"/>
      <c r="AC65" s="326"/>
    </row>
    <row r="66" spans="1:29" s="179" customFormat="1" ht="20.25">
      <c r="A66" s="223"/>
      <c r="B66" s="49" t="s">
        <v>354</v>
      </c>
      <c r="C66" s="49" t="s">
        <v>356</v>
      </c>
      <c r="D66" s="445" t="s">
        <v>248</v>
      </c>
      <c r="E66" s="49" t="s">
        <v>63</v>
      </c>
      <c r="F66" s="49" t="s">
        <v>356</v>
      </c>
      <c r="G66" s="49" t="s">
        <v>248</v>
      </c>
      <c r="H66" s="58" t="s">
        <v>347</v>
      </c>
      <c r="I66" s="216">
        <f t="shared" si="9"/>
        <v>200400</v>
      </c>
      <c r="J66" s="64">
        <v>200400</v>
      </c>
      <c r="K66" s="61"/>
      <c r="L66" s="61"/>
      <c r="M66" s="61"/>
      <c r="N66" s="216">
        <f t="shared" si="5"/>
        <v>0</v>
      </c>
      <c r="O66" s="61"/>
      <c r="P66" s="61"/>
      <c r="Q66" s="61"/>
      <c r="R66" s="61"/>
      <c r="S66" s="64"/>
      <c r="T66" s="216">
        <f t="shared" si="26"/>
        <v>200400</v>
      </c>
      <c r="U66" s="178">
        <f t="shared" si="1"/>
        <v>0</v>
      </c>
      <c r="V66" s="207">
        <f t="shared" si="15"/>
        <v>0</v>
      </c>
      <c r="W66" s="61"/>
      <c r="X66" s="61"/>
      <c r="Y66" s="61"/>
      <c r="Z66" s="207">
        <f t="shared" si="16"/>
        <v>0</v>
      </c>
      <c r="AA66" s="61"/>
      <c r="AB66" s="61"/>
      <c r="AC66" s="61"/>
    </row>
    <row r="67" spans="1:29" s="179" customFormat="1" ht="20.25">
      <c r="A67" s="223"/>
      <c r="B67" s="49" t="s">
        <v>357</v>
      </c>
      <c r="C67" s="49" t="s">
        <v>358</v>
      </c>
      <c r="D67" s="445" t="s">
        <v>248</v>
      </c>
      <c r="E67" s="49" t="s">
        <v>64</v>
      </c>
      <c r="F67" s="49" t="s">
        <v>358</v>
      </c>
      <c r="G67" s="49" t="s">
        <v>248</v>
      </c>
      <c r="H67" s="58" t="s">
        <v>352</v>
      </c>
      <c r="I67" s="216">
        <f t="shared" si="9"/>
        <v>86100</v>
      </c>
      <c r="J67" s="64">
        <v>86100</v>
      </c>
      <c r="K67" s="61"/>
      <c r="L67" s="61"/>
      <c r="M67" s="61"/>
      <c r="N67" s="216">
        <f t="shared" si="5"/>
        <v>0</v>
      </c>
      <c r="O67" s="61"/>
      <c r="P67" s="61"/>
      <c r="Q67" s="61"/>
      <c r="R67" s="61"/>
      <c r="S67" s="64"/>
      <c r="T67" s="216">
        <f t="shared" si="26"/>
        <v>86100</v>
      </c>
      <c r="U67" s="178">
        <f t="shared" si="1"/>
        <v>0</v>
      </c>
      <c r="V67" s="207">
        <f t="shared" si="15"/>
        <v>0</v>
      </c>
      <c r="W67" s="61"/>
      <c r="X67" s="61"/>
      <c r="Y67" s="61"/>
      <c r="Z67" s="207">
        <f t="shared" si="16"/>
        <v>0</v>
      </c>
      <c r="AA67" s="61"/>
      <c r="AB67" s="61"/>
      <c r="AC67" s="61"/>
    </row>
    <row r="68" spans="1:29" s="179" customFormat="1" ht="20.25">
      <c r="A68" s="223"/>
      <c r="B68" s="49" t="s">
        <v>359</v>
      </c>
      <c r="C68" s="49" t="s">
        <v>360</v>
      </c>
      <c r="D68" s="445" t="s">
        <v>248</v>
      </c>
      <c r="E68" s="49" t="s">
        <v>65</v>
      </c>
      <c r="F68" s="49" t="s">
        <v>360</v>
      </c>
      <c r="G68" s="49" t="s">
        <v>248</v>
      </c>
      <c r="H68" s="58" t="s">
        <v>348</v>
      </c>
      <c r="I68" s="216">
        <f t="shared" si="9"/>
        <v>14618000</v>
      </c>
      <c r="J68" s="64">
        <v>14618000</v>
      </c>
      <c r="K68" s="61"/>
      <c r="L68" s="61"/>
      <c r="M68" s="61"/>
      <c r="N68" s="216">
        <f t="shared" si="5"/>
        <v>0</v>
      </c>
      <c r="O68" s="61"/>
      <c r="P68" s="61"/>
      <c r="Q68" s="61"/>
      <c r="R68" s="61"/>
      <c r="S68" s="64"/>
      <c r="T68" s="216">
        <f t="shared" si="26"/>
        <v>14618000</v>
      </c>
      <c r="U68" s="178">
        <f t="shared" si="1"/>
        <v>0</v>
      </c>
      <c r="V68" s="207">
        <f t="shared" si="15"/>
        <v>0</v>
      </c>
      <c r="W68" s="61"/>
      <c r="X68" s="61"/>
      <c r="Y68" s="61"/>
      <c r="Z68" s="207">
        <f t="shared" si="16"/>
        <v>0</v>
      </c>
      <c r="AA68" s="61"/>
      <c r="AB68" s="61"/>
      <c r="AC68" s="61"/>
    </row>
    <row r="69" spans="1:29" s="179" customFormat="1" ht="32.25">
      <c r="A69" s="223"/>
      <c r="B69" s="49" t="s">
        <v>361</v>
      </c>
      <c r="C69" s="49" t="s">
        <v>362</v>
      </c>
      <c r="D69" s="445" t="s">
        <v>248</v>
      </c>
      <c r="E69" s="49" t="s">
        <v>66</v>
      </c>
      <c r="F69" s="49" t="s">
        <v>362</v>
      </c>
      <c r="G69" s="49" t="s">
        <v>248</v>
      </c>
      <c r="H69" s="58" t="s">
        <v>349</v>
      </c>
      <c r="I69" s="216">
        <f t="shared" si="9"/>
        <v>2588400</v>
      </c>
      <c r="J69" s="64">
        <v>2588400</v>
      </c>
      <c r="K69" s="61"/>
      <c r="L69" s="61"/>
      <c r="M69" s="61"/>
      <c r="N69" s="216">
        <f t="shared" si="5"/>
        <v>0</v>
      </c>
      <c r="O69" s="61"/>
      <c r="P69" s="61"/>
      <c r="Q69" s="61"/>
      <c r="R69" s="61"/>
      <c r="S69" s="64"/>
      <c r="T69" s="216">
        <f t="shared" si="26"/>
        <v>2588400</v>
      </c>
      <c r="U69" s="178">
        <f t="shared" si="1"/>
        <v>0</v>
      </c>
      <c r="V69" s="207">
        <f t="shared" si="15"/>
        <v>0</v>
      </c>
      <c r="W69" s="61"/>
      <c r="X69" s="61"/>
      <c r="Y69" s="61"/>
      <c r="Z69" s="207">
        <f t="shared" si="16"/>
        <v>0</v>
      </c>
      <c r="AA69" s="61"/>
      <c r="AB69" s="61"/>
      <c r="AC69" s="61"/>
    </row>
    <row r="70" spans="1:29" s="179" customFormat="1" ht="20.25">
      <c r="A70" s="223"/>
      <c r="B70" s="49" t="s">
        <v>363</v>
      </c>
      <c r="C70" s="49" t="s">
        <v>364</v>
      </c>
      <c r="D70" s="445" t="s">
        <v>248</v>
      </c>
      <c r="E70" s="49" t="s">
        <v>67</v>
      </c>
      <c r="F70" s="49" t="s">
        <v>364</v>
      </c>
      <c r="G70" s="49" t="s">
        <v>248</v>
      </c>
      <c r="H70" s="58" t="s">
        <v>350</v>
      </c>
      <c r="I70" s="216">
        <f t="shared" si="9"/>
        <v>4270000</v>
      </c>
      <c r="J70" s="64">
        <v>4270000</v>
      </c>
      <c r="K70" s="61"/>
      <c r="L70" s="61"/>
      <c r="M70" s="61"/>
      <c r="N70" s="216">
        <f t="shared" si="5"/>
        <v>0</v>
      </c>
      <c r="O70" s="61"/>
      <c r="P70" s="61"/>
      <c r="Q70" s="61"/>
      <c r="R70" s="61"/>
      <c r="S70" s="64"/>
      <c r="T70" s="216">
        <f t="shared" si="26"/>
        <v>4270000</v>
      </c>
      <c r="U70" s="178">
        <f t="shared" si="1"/>
        <v>0</v>
      </c>
      <c r="V70" s="207">
        <f t="shared" si="15"/>
        <v>0</v>
      </c>
      <c r="W70" s="61"/>
      <c r="X70" s="61"/>
      <c r="Y70" s="61"/>
      <c r="Z70" s="207">
        <f t="shared" si="16"/>
        <v>0</v>
      </c>
      <c r="AA70" s="61"/>
      <c r="AB70" s="61"/>
      <c r="AC70" s="61"/>
    </row>
    <row r="71" spans="1:29" s="179" customFormat="1" ht="20.25">
      <c r="A71" s="223"/>
      <c r="B71" s="49" t="s">
        <v>365</v>
      </c>
      <c r="C71" s="49" t="s">
        <v>366</v>
      </c>
      <c r="D71" s="445" t="s">
        <v>248</v>
      </c>
      <c r="E71" s="49" t="s">
        <v>68</v>
      </c>
      <c r="F71" s="49" t="s">
        <v>366</v>
      </c>
      <c r="G71" s="49" t="s">
        <v>248</v>
      </c>
      <c r="H71" s="58" t="s">
        <v>351</v>
      </c>
      <c r="I71" s="216">
        <f t="shared" si="9"/>
        <v>170700</v>
      </c>
      <c r="J71" s="64">
        <v>170700</v>
      </c>
      <c r="K71" s="61"/>
      <c r="L71" s="61"/>
      <c r="M71" s="61"/>
      <c r="N71" s="216">
        <f t="shared" si="5"/>
        <v>0</v>
      </c>
      <c r="O71" s="61"/>
      <c r="P71" s="61"/>
      <c r="Q71" s="61"/>
      <c r="R71" s="61"/>
      <c r="S71" s="64"/>
      <c r="T71" s="216">
        <f t="shared" si="26"/>
        <v>170700</v>
      </c>
      <c r="U71" s="178">
        <f t="shared" si="1"/>
        <v>0</v>
      </c>
      <c r="V71" s="207">
        <f t="shared" si="15"/>
        <v>0</v>
      </c>
      <c r="W71" s="61"/>
      <c r="X71" s="61"/>
      <c r="Y71" s="61"/>
      <c r="Z71" s="207">
        <f t="shared" si="16"/>
        <v>0</v>
      </c>
      <c r="AA71" s="61"/>
      <c r="AB71" s="61"/>
      <c r="AC71" s="61"/>
    </row>
    <row r="72" spans="1:29" s="179" customFormat="1" ht="32.25">
      <c r="A72" s="223"/>
      <c r="B72" s="49" t="s">
        <v>367</v>
      </c>
      <c r="C72" s="49" t="s">
        <v>368</v>
      </c>
      <c r="D72" s="445" t="s">
        <v>248</v>
      </c>
      <c r="E72" s="49" t="s">
        <v>69</v>
      </c>
      <c r="F72" s="49" t="s">
        <v>368</v>
      </c>
      <c r="G72" s="49" t="s">
        <v>248</v>
      </c>
      <c r="H72" s="58" t="s">
        <v>70</v>
      </c>
      <c r="I72" s="216">
        <f t="shared" si="9"/>
        <v>13158000</v>
      </c>
      <c r="J72" s="64">
        <v>13158000</v>
      </c>
      <c r="K72" s="61"/>
      <c r="L72" s="61"/>
      <c r="M72" s="61"/>
      <c r="N72" s="216">
        <f t="shared" si="5"/>
        <v>0</v>
      </c>
      <c r="O72" s="61"/>
      <c r="P72" s="61"/>
      <c r="Q72" s="61"/>
      <c r="R72" s="61"/>
      <c r="S72" s="64"/>
      <c r="T72" s="216">
        <f t="shared" si="26"/>
        <v>13158000</v>
      </c>
      <c r="U72" s="178">
        <f aca="true" t="shared" si="27" ref="U72:U93">T72-N72-I72</f>
        <v>0</v>
      </c>
      <c r="V72" s="207">
        <f t="shared" si="15"/>
        <v>0</v>
      </c>
      <c r="W72" s="61"/>
      <c r="X72" s="61"/>
      <c r="Y72" s="61"/>
      <c r="Z72" s="207">
        <f t="shared" si="16"/>
        <v>0</v>
      </c>
      <c r="AA72" s="61"/>
      <c r="AB72" s="61"/>
      <c r="AC72" s="61"/>
    </row>
    <row r="73" spans="1:29" s="179" customFormat="1" ht="32.25" hidden="1">
      <c r="A73" s="223"/>
      <c r="B73" s="49" t="s">
        <v>369</v>
      </c>
      <c r="C73" s="49" t="s">
        <v>370</v>
      </c>
      <c r="D73" s="445" t="s">
        <v>248</v>
      </c>
      <c r="E73" s="49"/>
      <c r="F73" s="49"/>
      <c r="G73" s="49"/>
      <c r="H73" s="58" t="s">
        <v>353</v>
      </c>
      <c r="I73" s="216">
        <f t="shared" si="9"/>
        <v>0</v>
      </c>
      <c r="J73" s="64"/>
      <c r="K73" s="61"/>
      <c r="L73" s="61"/>
      <c r="M73" s="61"/>
      <c r="N73" s="216">
        <f t="shared" si="5"/>
        <v>0</v>
      </c>
      <c r="O73" s="61"/>
      <c r="P73" s="61"/>
      <c r="Q73" s="61"/>
      <c r="R73" s="61"/>
      <c r="S73" s="64"/>
      <c r="T73" s="216">
        <f t="shared" si="26"/>
        <v>0</v>
      </c>
      <c r="U73" s="178">
        <f t="shared" si="27"/>
        <v>0</v>
      </c>
      <c r="V73" s="207">
        <f t="shared" si="15"/>
        <v>0</v>
      </c>
      <c r="W73" s="61"/>
      <c r="X73" s="61"/>
      <c r="Y73" s="61"/>
      <c r="Z73" s="207">
        <f t="shared" si="16"/>
        <v>0</v>
      </c>
      <c r="AA73" s="61"/>
      <c r="AB73" s="61"/>
      <c r="AC73" s="61"/>
    </row>
    <row r="74" spans="1:29" s="179" customFormat="1" ht="32.25" hidden="1">
      <c r="A74" s="223"/>
      <c r="B74" s="49" t="s">
        <v>372</v>
      </c>
      <c r="C74" s="49" t="s">
        <v>373</v>
      </c>
      <c r="D74" s="445" t="s">
        <v>246</v>
      </c>
      <c r="E74" s="49"/>
      <c r="F74" s="49"/>
      <c r="G74" s="49"/>
      <c r="H74" s="58" t="s">
        <v>371</v>
      </c>
      <c r="I74" s="216">
        <f t="shared" si="9"/>
        <v>0</v>
      </c>
      <c r="J74" s="64"/>
      <c r="K74" s="61"/>
      <c r="L74" s="61"/>
      <c r="M74" s="61"/>
      <c r="N74" s="216">
        <f t="shared" si="5"/>
        <v>0</v>
      </c>
      <c r="O74" s="61"/>
      <c r="P74" s="61"/>
      <c r="Q74" s="61"/>
      <c r="R74" s="61"/>
      <c r="S74" s="64"/>
      <c r="T74" s="216">
        <f t="shared" si="26"/>
        <v>0</v>
      </c>
      <c r="U74" s="178">
        <f t="shared" si="27"/>
        <v>0</v>
      </c>
      <c r="V74" s="207">
        <f t="shared" si="15"/>
        <v>0</v>
      </c>
      <c r="W74" s="61"/>
      <c r="X74" s="61"/>
      <c r="Y74" s="61"/>
      <c r="Z74" s="207">
        <f t="shared" si="16"/>
        <v>0</v>
      </c>
      <c r="AA74" s="61"/>
      <c r="AB74" s="61"/>
      <c r="AC74" s="61"/>
    </row>
    <row r="75" spans="1:29" s="174" customFormat="1" ht="141.75">
      <c r="A75" s="403"/>
      <c r="B75" s="359" t="s">
        <v>377</v>
      </c>
      <c r="C75" s="359" t="s">
        <v>378</v>
      </c>
      <c r="D75" s="437" t="s">
        <v>246</v>
      </c>
      <c r="E75" s="359" t="s">
        <v>71</v>
      </c>
      <c r="F75" s="359" t="s">
        <v>378</v>
      </c>
      <c r="G75" s="359"/>
      <c r="H75" s="412" t="s">
        <v>72</v>
      </c>
      <c r="I75" s="214">
        <f t="shared" si="9"/>
        <v>9623500</v>
      </c>
      <c r="J75" s="59">
        <f>J76+J77+J78+J79+J80</f>
        <v>9623500</v>
      </c>
      <c r="K75" s="415">
        <f aca="true" t="shared" si="28" ref="K75:T75">K76+K77+K78+K79+K80</f>
        <v>0</v>
      </c>
      <c r="L75" s="415">
        <f t="shared" si="28"/>
        <v>0</v>
      </c>
      <c r="M75" s="415">
        <f t="shared" si="28"/>
        <v>0</v>
      </c>
      <c r="N75" s="415">
        <f t="shared" si="28"/>
        <v>0</v>
      </c>
      <c r="O75" s="415">
        <f t="shared" si="28"/>
        <v>0</v>
      </c>
      <c r="P75" s="415">
        <f t="shared" si="28"/>
        <v>0</v>
      </c>
      <c r="Q75" s="415">
        <f t="shared" si="28"/>
        <v>0</v>
      </c>
      <c r="R75" s="415">
        <f t="shared" si="28"/>
        <v>0</v>
      </c>
      <c r="S75" s="415">
        <f t="shared" si="28"/>
        <v>0</v>
      </c>
      <c r="T75" s="415">
        <f t="shared" si="28"/>
        <v>9623500</v>
      </c>
      <c r="U75" s="178">
        <f t="shared" si="27"/>
        <v>0</v>
      </c>
      <c r="V75" s="326">
        <f t="shared" si="15"/>
        <v>0</v>
      </c>
      <c r="W75" s="415"/>
      <c r="X75" s="415"/>
      <c r="Y75" s="415"/>
      <c r="Z75" s="326">
        <f t="shared" si="16"/>
        <v>0</v>
      </c>
      <c r="AA75" s="415"/>
      <c r="AB75" s="415"/>
      <c r="AC75" s="415"/>
    </row>
    <row r="76" spans="1:29" s="420" customFormat="1" ht="31.5">
      <c r="A76" s="416"/>
      <c r="B76" s="365"/>
      <c r="C76" s="365"/>
      <c r="D76" s="438"/>
      <c r="E76" s="365" t="s">
        <v>73</v>
      </c>
      <c r="F76" s="365" t="s">
        <v>74</v>
      </c>
      <c r="G76" s="365" t="s">
        <v>246</v>
      </c>
      <c r="H76" s="410" t="s">
        <v>75</v>
      </c>
      <c r="I76" s="216">
        <f t="shared" si="9"/>
        <v>7511000</v>
      </c>
      <c r="J76" s="64">
        <v>7511000</v>
      </c>
      <c r="K76" s="61"/>
      <c r="L76" s="61"/>
      <c r="M76" s="61"/>
      <c r="N76" s="216">
        <f aca="true" t="shared" si="29" ref="N76:N84">O76+R76</f>
        <v>0</v>
      </c>
      <c r="O76" s="61"/>
      <c r="P76" s="61"/>
      <c r="Q76" s="61"/>
      <c r="R76" s="61"/>
      <c r="S76" s="64"/>
      <c r="T76" s="216">
        <f>I76+N76</f>
        <v>7511000</v>
      </c>
      <c r="U76" s="178">
        <f t="shared" si="27"/>
        <v>0</v>
      </c>
      <c r="V76" s="417"/>
      <c r="W76" s="418"/>
      <c r="X76" s="419"/>
      <c r="Y76" s="419"/>
      <c r="Z76" s="417"/>
      <c r="AA76" s="418"/>
      <c r="AB76" s="419"/>
      <c r="AC76" s="419"/>
    </row>
    <row r="77" spans="1:29" s="420" customFormat="1" ht="47.25">
      <c r="A77" s="416"/>
      <c r="B77" s="365"/>
      <c r="C77" s="365"/>
      <c r="D77" s="438"/>
      <c r="E77" s="365" t="s">
        <v>76</v>
      </c>
      <c r="F77" s="365" t="s">
        <v>77</v>
      </c>
      <c r="G77" s="365" t="s">
        <v>246</v>
      </c>
      <c r="H77" s="410" t="s">
        <v>78</v>
      </c>
      <c r="I77" s="216">
        <f t="shared" si="9"/>
        <v>903000</v>
      </c>
      <c r="J77" s="64">
        <v>903000</v>
      </c>
      <c r="K77" s="61"/>
      <c r="L77" s="61"/>
      <c r="M77" s="61"/>
      <c r="N77" s="216">
        <f t="shared" si="29"/>
        <v>0</v>
      </c>
      <c r="O77" s="61"/>
      <c r="P77" s="61"/>
      <c r="Q77" s="61"/>
      <c r="R77" s="61"/>
      <c r="S77" s="64"/>
      <c r="T77" s="216">
        <f>I77+N77</f>
        <v>903000</v>
      </c>
      <c r="U77" s="178">
        <f t="shared" si="27"/>
        <v>0</v>
      </c>
      <c r="V77" s="417"/>
      <c r="W77" s="418"/>
      <c r="X77" s="419"/>
      <c r="Y77" s="419"/>
      <c r="Z77" s="417"/>
      <c r="AA77" s="418"/>
      <c r="AB77" s="419"/>
      <c r="AC77" s="419"/>
    </row>
    <row r="78" spans="1:29" s="420" customFormat="1" ht="31.5">
      <c r="A78" s="416"/>
      <c r="B78" s="365"/>
      <c r="C78" s="365"/>
      <c r="D78" s="438"/>
      <c r="E78" s="365" t="s">
        <v>79</v>
      </c>
      <c r="F78" s="365" t="s">
        <v>80</v>
      </c>
      <c r="G78" s="365" t="s">
        <v>246</v>
      </c>
      <c r="H78" s="410" t="s">
        <v>81</v>
      </c>
      <c r="I78" s="216">
        <f t="shared" si="9"/>
        <v>1207000</v>
      </c>
      <c r="J78" s="64">
        <v>1207000</v>
      </c>
      <c r="K78" s="61"/>
      <c r="L78" s="61"/>
      <c r="M78" s="61"/>
      <c r="N78" s="216">
        <f t="shared" si="29"/>
        <v>0</v>
      </c>
      <c r="O78" s="61"/>
      <c r="P78" s="61"/>
      <c r="Q78" s="61"/>
      <c r="R78" s="61"/>
      <c r="S78" s="64"/>
      <c r="T78" s="216">
        <f>I78+N78</f>
        <v>1207000</v>
      </c>
      <c r="U78" s="178">
        <f t="shared" si="27"/>
        <v>0</v>
      </c>
      <c r="V78" s="417"/>
      <c r="W78" s="418"/>
      <c r="X78" s="419"/>
      <c r="Y78" s="419"/>
      <c r="Z78" s="417"/>
      <c r="AA78" s="418"/>
      <c r="AB78" s="419"/>
      <c r="AC78" s="419"/>
    </row>
    <row r="79" spans="1:29" s="420" customFormat="1" ht="47.25" hidden="1">
      <c r="A79" s="416"/>
      <c r="B79" s="365"/>
      <c r="C79" s="365"/>
      <c r="D79" s="438"/>
      <c r="E79" s="365" t="s">
        <v>82</v>
      </c>
      <c r="F79" s="365" t="s">
        <v>83</v>
      </c>
      <c r="G79" s="365" t="s">
        <v>248</v>
      </c>
      <c r="H79" s="410" t="s">
        <v>84</v>
      </c>
      <c r="I79" s="216">
        <f t="shared" si="9"/>
        <v>0</v>
      </c>
      <c r="J79" s="64"/>
      <c r="K79" s="61"/>
      <c r="L79" s="61"/>
      <c r="M79" s="61"/>
      <c r="N79" s="216">
        <f t="shared" si="29"/>
        <v>0</v>
      </c>
      <c r="O79" s="61"/>
      <c r="P79" s="61"/>
      <c r="Q79" s="61"/>
      <c r="R79" s="61"/>
      <c r="S79" s="64"/>
      <c r="T79" s="216">
        <f>I79+N79</f>
        <v>0</v>
      </c>
      <c r="U79" s="178">
        <f t="shared" si="27"/>
        <v>0</v>
      </c>
      <c r="V79" s="417"/>
      <c r="W79" s="418"/>
      <c r="X79" s="419"/>
      <c r="Y79" s="419"/>
      <c r="Z79" s="417"/>
      <c r="AA79" s="418"/>
      <c r="AB79" s="419"/>
      <c r="AC79" s="419"/>
    </row>
    <row r="80" spans="1:29" s="420" customFormat="1" ht="47.25">
      <c r="A80" s="416"/>
      <c r="B80" s="365"/>
      <c r="C80" s="365"/>
      <c r="D80" s="438"/>
      <c r="E80" s="365" t="s">
        <v>85</v>
      </c>
      <c r="F80" s="365" t="s">
        <v>86</v>
      </c>
      <c r="G80" s="365" t="s">
        <v>246</v>
      </c>
      <c r="H80" s="410" t="s">
        <v>87</v>
      </c>
      <c r="I80" s="216">
        <f t="shared" si="9"/>
        <v>2500</v>
      </c>
      <c r="J80" s="64">
        <v>2500</v>
      </c>
      <c r="K80" s="61"/>
      <c r="L80" s="61"/>
      <c r="M80" s="61"/>
      <c r="N80" s="216">
        <f t="shared" si="29"/>
        <v>0</v>
      </c>
      <c r="O80" s="61"/>
      <c r="P80" s="61"/>
      <c r="Q80" s="61"/>
      <c r="R80" s="61"/>
      <c r="S80" s="64"/>
      <c r="T80" s="216">
        <f>I80+N80</f>
        <v>2500</v>
      </c>
      <c r="U80" s="178">
        <f t="shared" si="27"/>
        <v>0</v>
      </c>
      <c r="V80" s="417"/>
      <c r="W80" s="418"/>
      <c r="X80" s="419"/>
      <c r="Y80" s="419"/>
      <c r="Z80" s="417"/>
      <c r="AA80" s="418"/>
      <c r="AB80" s="419"/>
      <c r="AC80" s="419"/>
    </row>
    <row r="81" spans="1:29" s="174" customFormat="1" ht="31.5">
      <c r="A81" s="403"/>
      <c r="B81" s="359" t="s">
        <v>374</v>
      </c>
      <c r="C81" s="359" t="s">
        <v>375</v>
      </c>
      <c r="D81" s="437" t="s">
        <v>225</v>
      </c>
      <c r="E81" s="359" t="s">
        <v>88</v>
      </c>
      <c r="F81" s="359" t="s">
        <v>375</v>
      </c>
      <c r="G81" s="359" t="s">
        <v>225</v>
      </c>
      <c r="H81" s="412" t="s">
        <v>376</v>
      </c>
      <c r="I81" s="326">
        <f t="shared" si="9"/>
        <v>237700</v>
      </c>
      <c r="J81" s="326">
        <v>237700</v>
      </c>
      <c r="K81" s="415"/>
      <c r="L81" s="415"/>
      <c r="M81" s="415"/>
      <c r="N81" s="214">
        <f t="shared" si="29"/>
        <v>0</v>
      </c>
      <c r="O81" s="415"/>
      <c r="P81" s="415"/>
      <c r="Q81" s="415"/>
      <c r="R81" s="415"/>
      <c r="S81" s="59"/>
      <c r="T81" s="214">
        <f t="shared" si="26"/>
        <v>237700</v>
      </c>
      <c r="U81" s="178">
        <f t="shared" si="27"/>
        <v>0</v>
      </c>
      <c r="V81" s="326">
        <f t="shared" si="15"/>
        <v>0</v>
      </c>
      <c r="W81" s="326"/>
      <c r="X81" s="415"/>
      <c r="Y81" s="415"/>
      <c r="Z81" s="326">
        <f t="shared" si="16"/>
        <v>0</v>
      </c>
      <c r="AA81" s="326"/>
      <c r="AB81" s="415"/>
      <c r="AC81" s="415"/>
    </row>
    <row r="82" spans="1:29" s="174" customFormat="1" ht="35.25" customHeight="1">
      <c r="A82" s="403"/>
      <c r="B82" s="359" t="s">
        <v>379</v>
      </c>
      <c r="C82" s="359" t="s">
        <v>380</v>
      </c>
      <c r="D82" s="437" t="s">
        <v>245</v>
      </c>
      <c r="E82" s="359" t="s">
        <v>89</v>
      </c>
      <c r="F82" s="359" t="s">
        <v>380</v>
      </c>
      <c r="G82" s="359" t="s">
        <v>245</v>
      </c>
      <c r="H82" s="360" t="s">
        <v>90</v>
      </c>
      <c r="I82" s="214">
        <f aca="true" t="shared" si="30" ref="I82:I88">J82</f>
        <v>15300</v>
      </c>
      <c r="J82" s="415">
        <v>15300</v>
      </c>
      <c r="K82" s="415"/>
      <c r="L82" s="415"/>
      <c r="M82" s="415"/>
      <c r="N82" s="214">
        <f t="shared" si="29"/>
        <v>0</v>
      </c>
      <c r="O82" s="415"/>
      <c r="P82" s="415"/>
      <c r="Q82" s="415"/>
      <c r="R82" s="415"/>
      <c r="S82" s="59"/>
      <c r="T82" s="214">
        <f t="shared" si="26"/>
        <v>15300</v>
      </c>
      <c r="U82" s="178">
        <f t="shared" si="27"/>
        <v>0</v>
      </c>
      <c r="V82" s="214">
        <f t="shared" si="15"/>
        <v>0</v>
      </c>
      <c r="W82" s="415"/>
      <c r="X82" s="415"/>
      <c r="Y82" s="415"/>
      <c r="Z82" s="214">
        <f t="shared" si="16"/>
        <v>0</v>
      </c>
      <c r="AA82" s="415"/>
      <c r="AB82" s="415"/>
      <c r="AC82" s="415"/>
    </row>
    <row r="83" spans="1:29" s="174" customFormat="1" ht="70.5" customHeight="1">
      <c r="A83" s="403"/>
      <c r="B83" s="359" t="s">
        <v>166</v>
      </c>
      <c r="C83" s="359" t="s">
        <v>381</v>
      </c>
      <c r="D83" s="444"/>
      <c r="E83" s="359" t="s">
        <v>91</v>
      </c>
      <c r="F83" s="359" t="s">
        <v>381</v>
      </c>
      <c r="G83" s="413"/>
      <c r="H83" s="414" t="s">
        <v>92</v>
      </c>
      <c r="I83" s="214">
        <f t="shared" si="30"/>
        <v>2499687</v>
      </c>
      <c r="J83" s="214">
        <f aca="true" t="shared" si="31" ref="J83:T83">J84</f>
        <v>2499687</v>
      </c>
      <c r="K83" s="214">
        <f t="shared" si="31"/>
        <v>1865130</v>
      </c>
      <c r="L83" s="214">
        <f t="shared" si="31"/>
        <v>165764</v>
      </c>
      <c r="M83" s="214">
        <f t="shared" si="31"/>
        <v>0</v>
      </c>
      <c r="N83" s="214">
        <f t="shared" si="29"/>
        <v>740000</v>
      </c>
      <c r="O83" s="214">
        <f t="shared" si="31"/>
        <v>740000</v>
      </c>
      <c r="P83" s="214">
        <f t="shared" si="31"/>
        <v>177000</v>
      </c>
      <c r="Q83" s="214">
        <f t="shared" si="31"/>
        <v>0</v>
      </c>
      <c r="R83" s="214">
        <f t="shared" si="31"/>
        <v>0</v>
      </c>
      <c r="S83" s="214">
        <f t="shared" si="31"/>
        <v>0</v>
      </c>
      <c r="T83" s="214">
        <f t="shared" si="31"/>
        <v>3239687</v>
      </c>
      <c r="U83" s="178">
        <f t="shared" si="27"/>
        <v>0</v>
      </c>
      <c r="V83" s="214">
        <f t="shared" si="15"/>
        <v>0</v>
      </c>
      <c r="W83" s="214">
        <f aca="true" t="shared" si="32" ref="W83:AC83">W84</f>
        <v>0</v>
      </c>
      <c r="X83" s="214">
        <f t="shared" si="32"/>
        <v>0</v>
      </c>
      <c r="Y83" s="214">
        <f t="shared" si="32"/>
        <v>0</v>
      </c>
      <c r="Z83" s="214">
        <f t="shared" si="16"/>
        <v>0</v>
      </c>
      <c r="AA83" s="214">
        <f t="shared" si="32"/>
        <v>0</v>
      </c>
      <c r="AB83" s="214">
        <f t="shared" si="32"/>
        <v>0</v>
      </c>
      <c r="AC83" s="214">
        <f t="shared" si="32"/>
        <v>0</v>
      </c>
    </row>
    <row r="84" spans="1:29" s="179" customFormat="1" ht="70.5" customHeight="1">
      <c r="A84" s="223"/>
      <c r="B84" s="49" t="s">
        <v>382</v>
      </c>
      <c r="C84" s="49" t="s">
        <v>383</v>
      </c>
      <c r="D84" s="445" t="s">
        <v>247</v>
      </c>
      <c r="E84" s="49" t="s">
        <v>93</v>
      </c>
      <c r="F84" s="49" t="s">
        <v>383</v>
      </c>
      <c r="G84" s="49" t="s">
        <v>247</v>
      </c>
      <c r="H84" s="58" t="s">
        <v>384</v>
      </c>
      <c r="I84" s="216">
        <f t="shared" si="30"/>
        <v>2499687</v>
      </c>
      <c r="J84" s="61">
        <v>2499687</v>
      </c>
      <c r="K84" s="61">
        <v>1865130</v>
      </c>
      <c r="L84" s="61">
        <v>165764</v>
      </c>
      <c r="M84" s="61"/>
      <c r="N84" s="216">
        <f t="shared" si="29"/>
        <v>740000</v>
      </c>
      <c r="O84" s="61">
        <v>740000</v>
      </c>
      <c r="P84" s="61">
        <v>177000</v>
      </c>
      <c r="Q84" s="61"/>
      <c r="R84" s="61"/>
      <c r="S84" s="64"/>
      <c r="T84" s="216">
        <f t="shared" si="26"/>
        <v>3239687</v>
      </c>
      <c r="U84" s="178">
        <f t="shared" si="27"/>
        <v>0</v>
      </c>
      <c r="V84" s="216">
        <f t="shared" si="15"/>
        <v>0</v>
      </c>
      <c r="W84" s="61"/>
      <c r="X84" s="61"/>
      <c r="Y84" s="61"/>
      <c r="Z84" s="216">
        <f t="shared" si="16"/>
        <v>0</v>
      </c>
      <c r="AA84" s="61"/>
      <c r="AB84" s="61"/>
      <c r="AC84" s="61"/>
    </row>
    <row r="85" spans="1:29" s="174" customFormat="1" ht="79.5">
      <c r="A85" s="403"/>
      <c r="B85" s="359" t="s">
        <v>167</v>
      </c>
      <c r="C85" s="359" t="s">
        <v>385</v>
      </c>
      <c r="D85" s="437"/>
      <c r="E85" s="359" t="s">
        <v>94</v>
      </c>
      <c r="F85" s="359" t="s">
        <v>95</v>
      </c>
      <c r="G85" s="359" t="s">
        <v>246</v>
      </c>
      <c r="H85" s="414" t="s">
        <v>96</v>
      </c>
      <c r="I85" s="214">
        <f t="shared" si="30"/>
        <v>114153</v>
      </c>
      <c r="J85" s="214">
        <v>114153</v>
      </c>
      <c r="K85" s="214"/>
      <c r="L85" s="214"/>
      <c r="M85" s="214"/>
      <c r="N85" s="214"/>
      <c r="O85" s="214"/>
      <c r="P85" s="214"/>
      <c r="Q85" s="214"/>
      <c r="R85" s="214"/>
      <c r="S85" s="214"/>
      <c r="T85" s="214">
        <f t="shared" si="26"/>
        <v>114153</v>
      </c>
      <c r="U85" s="178">
        <f t="shared" si="27"/>
        <v>0</v>
      </c>
      <c r="V85" s="214" t="e">
        <f t="shared" si="15"/>
        <v>#REF!</v>
      </c>
      <c r="W85" s="214" t="e">
        <f>#REF!</f>
        <v>#REF!</v>
      </c>
      <c r="X85" s="214" t="e">
        <f>#REF!</f>
        <v>#REF!</v>
      </c>
      <c r="Y85" s="214" t="e">
        <f>#REF!</f>
        <v>#REF!</v>
      </c>
      <c r="Z85" s="214" t="e">
        <f t="shared" si="16"/>
        <v>#REF!</v>
      </c>
      <c r="AA85" s="214" t="e">
        <f>#REF!</f>
        <v>#REF!</v>
      </c>
      <c r="AB85" s="214" t="e">
        <f>#REF!</f>
        <v>#REF!</v>
      </c>
      <c r="AC85" s="214" t="e">
        <f>#REF!</f>
        <v>#REF!</v>
      </c>
    </row>
    <row r="86" spans="1:29" s="174" customFormat="1" ht="20.25">
      <c r="A86" s="403"/>
      <c r="B86" s="359" t="s">
        <v>168</v>
      </c>
      <c r="C86" s="359" t="s">
        <v>309</v>
      </c>
      <c r="D86" s="437"/>
      <c r="E86" s="359" t="s">
        <v>97</v>
      </c>
      <c r="F86" s="359" t="s">
        <v>380</v>
      </c>
      <c r="G86" s="359"/>
      <c r="H86" s="421" t="s">
        <v>307</v>
      </c>
      <c r="I86" s="214">
        <f t="shared" si="30"/>
        <v>73836</v>
      </c>
      <c r="J86" s="214">
        <f aca="true" t="shared" si="33" ref="J86:T86">J87</f>
        <v>73836</v>
      </c>
      <c r="K86" s="214">
        <f t="shared" si="33"/>
        <v>0</v>
      </c>
      <c r="L86" s="214">
        <f t="shared" si="33"/>
        <v>0</v>
      </c>
      <c r="M86" s="214">
        <f t="shared" si="33"/>
        <v>0</v>
      </c>
      <c r="N86" s="214">
        <f>O86+R86</f>
        <v>0</v>
      </c>
      <c r="O86" s="214">
        <f t="shared" si="33"/>
        <v>0</v>
      </c>
      <c r="P86" s="214">
        <f t="shared" si="33"/>
        <v>0</v>
      </c>
      <c r="Q86" s="214">
        <f t="shared" si="33"/>
        <v>0</v>
      </c>
      <c r="R86" s="214">
        <f t="shared" si="33"/>
        <v>0</v>
      </c>
      <c r="S86" s="214">
        <f t="shared" si="33"/>
        <v>0</v>
      </c>
      <c r="T86" s="214">
        <f t="shared" si="33"/>
        <v>73836</v>
      </c>
      <c r="U86" s="178">
        <f t="shared" si="27"/>
        <v>0</v>
      </c>
      <c r="V86" s="214">
        <f t="shared" si="15"/>
        <v>0</v>
      </c>
      <c r="W86" s="214">
        <f aca="true" t="shared" si="34" ref="W86:AC86">W87</f>
        <v>0</v>
      </c>
      <c r="X86" s="214">
        <f t="shared" si="34"/>
        <v>0</v>
      </c>
      <c r="Y86" s="214">
        <f t="shared" si="34"/>
        <v>0</v>
      </c>
      <c r="Z86" s="214">
        <f t="shared" si="16"/>
        <v>0</v>
      </c>
      <c r="AA86" s="214">
        <f t="shared" si="34"/>
        <v>0</v>
      </c>
      <c r="AB86" s="214">
        <f t="shared" si="34"/>
        <v>0</v>
      </c>
      <c r="AC86" s="214">
        <f t="shared" si="34"/>
        <v>0</v>
      </c>
    </row>
    <row r="87" spans="1:29" s="179" customFormat="1" ht="48.75" customHeight="1">
      <c r="A87" s="223"/>
      <c r="B87" s="49" t="s">
        <v>386</v>
      </c>
      <c r="C87" s="49" t="s">
        <v>308</v>
      </c>
      <c r="D87" s="445" t="s">
        <v>245</v>
      </c>
      <c r="E87" s="49" t="s">
        <v>98</v>
      </c>
      <c r="F87" s="49" t="s">
        <v>99</v>
      </c>
      <c r="G87" s="49" t="s">
        <v>245</v>
      </c>
      <c r="H87" s="312" t="s">
        <v>100</v>
      </c>
      <c r="I87" s="216">
        <f t="shared" si="30"/>
        <v>73836</v>
      </c>
      <c r="J87" s="61">
        <v>73836</v>
      </c>
      <c r="K87" s="61"/>
      <c r="L87" s="61"/>
      <c r="M87" s="61"/>
      <c r="N87" s="216">
        <f>O87+R87</f>
        <v>0</v>
      </c>
      <c r="O87" s="61"/>
      <c r="P87" s="61"/>
      <c r="Q87" s="61"/>
      <c r="R87" s="61"/>
      <c r="S87" s="64"/>
      <c r="T87" s="216">
        <f t="shared" si="26"/>
        <v>73836</v>
      </c>
      <c r="U87" s="178">
        <f t="shared" si="27"/>
        <v>0</v>
      </c>
      <c r="V87" s="216">
        <f t="shared" si="15"/>
        <v>0</v>
      </c>
      <c r="W87" s="61"/>
      <c r="X87" s="61"/>
      <c r="Y87" s="61"/>
      <c r="Z87" s="216">
        <f t="shared" si="16"/>
        <v>0</v>
      </c>
      <c r="AA87" s="61"/>
      <c r="AB87" s="61"/>
      <c r="AC87" s="61"/>
    </row>
    <row r="88" spans="1:29" s="174" customFormat="1" ht="21" thickBot="1">
      <c r="A88" s="403"/>
      <c r="B88" s="422">
        <v>1516310</v>
      </c>
      <c r="C88" s="422">
        <v>6310</v>
      </c>
      <c r="D88" s="446" t="s">
        <v>252</v>
      </c>
      <c r="E88" s="359" t="s">
        <v>137</v>
      </c>
      <c r="F88" s="385">
        <v>7323</v>
      </c>
      <c r="G88" s="359" t="s">
        <v>101</v>
      </c>
      <c r="H88" s="360" t="s">
        <v>102</v>
      </c>
      <c r="I88" s="214">
        <f t="shared" si="30"/>
        <v>0</v>
      </c>
      <c r="J88" s="415">
        <v>0</v>
      </c>
      <c r="K88" s="415"/>
      <c r="L88" s="415"/>
      <c r="M88" s="415"/>
      <c r="N88" s="214">
        <f>O88+R88</f>
        <v>174500</v>
      </c>
      <c r="O88" s="415"/>
      <c r="P88" s="415"/>
      <c r="Q88" s="415"/>
      <c r="R88" s="415">
        <v>174500</v>
      </c>
      <c r="S88" s="59">
        <f>R88</f>
        <v>174500</v>
      </c>
      <c r="T88" s="214">
        <f t="shared" si="26"/>
        <v>174500</v>
      </c>
      <c r="U88" s="178">
        <f t="shared" si="27"/>
        <v>0</v>
      </c>
      <c r="V88" s="423">
        <f>W88</f>
        <v>0</v>
      </c>
      <c r="W88" s="424">
        <v>0</v>
      </c>
      <c r="X88" s="424"/>
      <c r="Y88" s="424"/>
      <c r="Z88" s="423">
        <f>AA88</f>
        <v>0</v>
      </c>
      <c r="AA88" s="424">
        <v>0</v>
      </c>
      <c r="AB88" s="424"/>
      <c r="AC88" s="424"/>
    </row>
    <row r="89" spans="1:29" s="179" customFormat="1" ht="51.75" customHeight="1">
      <c r="A89" s="223"/>
      <c r="B89" s="209" t="s">
        <v>397</v>
      </c>
      <c r="C89" s="210"/>
      <c r="D89" s="433"/>
      <c r="E89" s="190"/>
      <c r="F89" s="190"/>
      <c r="G89" s="190"/>
      <c r="H89" s="106" t="s">
        <v>448</v>
      </c>
      <c r="I89" s="213">
        <f>J89+M89</f>
        <v>628000</v>
      </c>
      <c r="J89" s="213">
        <f aca="true" t="shared" si="35" ref="J89:T89">J90</f>
        <v>628000</v>
      </c>
      <c r="K89" s="213">
        <f t="shared" si="35"/>
        <v>0</v>
      </c>
      <c r="L89" s="213">
        <f t="shared" si="35"/>
        <v>0</v>
      </c>
      <c r="M89" s="451">
        <f t="shared" si="35"/>
        <v>0</v>
      </c>
      <c r="N89" s="213">
        <f>O89+R89</f>
        <v>0</v>
      </c>
      <c r="O89" s="213">
        <f t="shared" si="35"/>
        <v>0</v>
      </c>
      <c r="P89" s="213">
        <f t="shared" si="35"/>
        <v>0</v>
      </c>
      <c r="Q89" s="213">
        <f t="shared" si="35"/>
        <v>0</v>
      </c>
      <c r="R89" s="213">
        <f t="shared" si="35"/>
        <v>0</v>
      </c>
      <c r="S89" s="213">
        <f t="shared" si="35"/>
        <v>0</v>
      </c>
      <c r="T89" s="213">
        <f t="shared" si="35"/>
        <v>628000</v>
      </c>
      <c r="U89" s="178">
        <f t="shared" si="27"/>
        <v>0</v>
      </c>
      <c r="V89" s="214">
        <f>W89</f>
        <v>0</v>
      </c>
      <c r="W89" s="224">
        <f aca="true" t="shared" si="36" ref="W89:AC89">W90</f>
        <v>0</v>
      </c>
      <c r="X89" s="224">
        <f t="shared" si="36"/>
        <v>0</v>
      </c>
      <c r="Y89" s="224">
        <f t="shared" si="36"/>
        <v>0</v>
      </c>
      <c r="Z89" s="214">
        <f>AA89</f>
        <v>0</v>
      </c>
      <c r="AA89" s="224">
        <f t="shared" si="36"/>
        <v>0</v>
      </c>
      <c r="AB89" s="224">
        <f t="shared" si="36"/>
        <v>0</v>
      </c>
      <c r="AC89" s="224">
        <f t="shared" si="36"/>
        <v>0</v>
      </c>
    </row>
    <row r="90" spans="1:29" s="179" customFormat="1" ht="51.75" customHeight="1">
      <c r="A90" s="223"/>
      <c r="B90" s="206" t="s">
        <v>169</v>
      </c>
      <c r="C90" s="190"/>
      <c r="D90" s="429"/>
      <c r="E90" s="190"/>
      <c r="F90" s="190"/>
      <c r="G90" s="190"/>
      <c r="H90" s="106" t="s">
        <v>449</v>
      </c>
      <c r="I90" s="213">
        <f>J90+M90</f>
        <v>628000</v>
      </c>
      <c r="J90" s="213">
        <f>SUM(J91:J92)</f>
        <v>628000</v>
      </c>
      <c r="K90" s="213">
        <f aca="true" t="shared" si="37" ref="K90:S90">SUM(K91:K92)</f>
        <v>0</v>
      </c>
      <c r="L90" s="213">
        <f t="shared" si="37"/>
        <v>0</v>
      </c>
      <c r="M90" s="213">
        <f t="shared" si="37"/>
        <v>0</v>
      </c>
      <c r="N90" s="213">
        <f t="shared" si="37"/>
        <v>0</v>
      </c>
      <c r="O90" s="213">
        <f t="shared" si="37"/>
        <v>0</v>
      </c>
      <c r="P90" s="213">
        <f t="shared" si="37"/>
        <v>0</v>
      </c>
      <c r="Q90" s="213">
        <f t="shared" si="37"/>
        <v>0</v>
      </c>
      <c r="R90" s="213">
        <f t="shared" si="37"/>
        <v>0</v>
      </c>
      <c r="S90" s="213">
        <f t="shared" si="37"/>
        <v>0</v>
      </c>
      <c r="T90" s="213">
        <f>SUM(T91:T92)</f>
        <v>628000</v>
      </c>
      <c r="U90" s="178">
        <f t="shared" si="27"/>
        <v>0</v>
      </c>
      <c r="V90" s="214">
        <f>W90</f>
        <v>0</v>
      </c>
      <c r="W90" s="213"/>
      <c r="X90" s="213">
        <f>SUM(X91:X92)</f>
        <v>0</v>
      </c>
      <c r="Y90" s="213">
        <f>SUM(Y91:Y92)</f>
        <v>0</v>
      </c>
      <c r="Z90" s="214">
        <f>AA90</f>
        <v>0</v>
      </c>
      <c r="AA90" s="213"/>
      <c r="AB90" s="213">
        <f>SUM(AB91:AB92)</f>
        <v>0</v>
      </c>
      <c r="AC90" s="213">
        <f>SUM(AC91:AC92)</f>
        <v>0</v>
      </c>
    </row>
    <row r="91" spans="1:29" s="179" customFormat="1" ht="20.25">
      <c r="A91" s="223"/>
      <c r="B91" s="62" t="s">
        <v>398</v>
      </c>
      <c r="C91" s="63" t="s">
        <v>399</v>
      </c>
      <c r="D91" s="447" t="s">
        <v>400</v>
      </c>
      <c r="E91" s="63" t="s">
        <v>103</v>
      </c>
      <c r="F91" s="63" t="s">
        <v>104</v>
      </c>
      <c r="G91" s="63" t="s">
        <v>400</v>
      </c>
      <c r="H91" s="108" t="s">
        <v>105</v>
      </c>
      <c r="I91" s="214">
        <f>J91</f>
        <v>591000</v>
      </c>
      <c r="J91" s="215">
        <v>591000</v>
      </c>
      <c r="K91" s="217"/>
      <c r="L91" s="217"/>
      <c r="M91" s="217"/>
      <c r="N91" s="216">
        <f>O91+R91</f>
        <v>0</v>
      </c>
      <c r="O91" s="217"/>
      <c r="P91" s="217"/>
      <c r="Q91" s="217"/>
      <c r="R91" s="217"/>
      <c r="S91" s="216"/>
      <c r="T91" s="214">
        <f>I91+N91</f>
        <v>591000</v>
      </c>
      <c r="U91" s="178">
        <f t="shared" si="27"/>
        <v>0</v>
      </c>
      <c r="V91" s="214">
        <f>W91</f>
        <v>0</v>
      </c>
      <c r="W91" s="215"/>
      <c r="X91" s="217"/>
      <c r="Y91" s="217"/>
      <c r="Z91" s="214">
        <f>AA91</f>
        <v>0</v>
      </c>
      <c r="AA91" s="215"/>
      <c r="AB91" s="217"/>
      <c r="AC91" s="217"/>
    </row>
    <row r="92" spans="1:29" s="179" customFormat="1" ht="20.25">
      <c r="A92" s="223"/>
      <c r="B92" s="62" t="s">
        <v>435</v>
      </c>
      <c r="C92" s="63" t="s">
        <v>436</v>
      </c>
      <c r="D92" s="447" t="s">
        <v>400</v>
      </c>
      <c r="E92" s="63" t="s">
        <v>106</v>
      </c>
      <c r="F92" s="63" t="s">
        <v>107</v>
      </c>
      <c r="G92" s="63" t="s">
        <v>400</v>
      </c>
      <c r="H92" s="108" t="s">
        <v>108</v>
      </c>
      <c r="I92" s="214">
        <f>J92</f>
        <v>37000</v>
      </c>
      <c r="J92" s="215">
        <v>37000</v>
      </c>
      <c r="K92" s="217"/>
      <c r="L92" s="217"/>
      <c r="M92" s="217"/>
      <c r="N92" s="216">
        <f>O92+R92</f>
        <v>0</v>
      </c>
      <c r="O92" s="217"/>
      <c r="P92" s="217"/>
      <c r="Q92" s="217"/>
      <c r="R92" s="217"/>
      <c r="S92" s="216"/>
      <c r="T92" s="214">
        <f>I92+N92</f>
        <v>37000</v>
      </c>
      <c r="U92" s="178">
        <f t="shared" si="27"/>
        <v>0</v>
      </c>
      <c r="V92" s="214">
        <f>W92</f>
        <v>0</v>
      </c>
      <c r="W92" s="215"/>
      <c r="X92" s="217"/>
      <c r="Y92" s="217"/>
      <c r="Z92" s="214">
        <f>AA92</f>
        <v>0</v>
      </c>
      <c r="AA92" s="215"/>
      <c r="AB92" s="217"/>
      <c r="AC92" s="217"/>
    </row>
    <row r="93" spans="1:29" ht="19.5" thickBot="1">
      <c r="A93" s="208"/>
      <c r="B93" s="225"/>
      <c r="C93" s="226"/>
      <c r="D93" s="448"/>
      <c r="E93" s="452"/>
      <c r="F93" s="452"/>
      <c r="G93" s="452"/>
      <c r="H93" s="380" t="s">
        <v>229</v>
      </c>
      <c r="I93" s="215">
        <f>J93+M93</f>
        <v>160553712</v>
      </c>
      <c r="J93" s="215">
        <f>J7+J14+J45+J56+J89</f>
        <v>160553712</v>
      </c>
      <c r="K93" s="215">
        <f aca="true" t="shared" si="38" ref="K93:S93">K7+K14+K45+K56+K89</f>
        <v>33418460</v>
      </c>
      <c r="L93" s="215">
        <f t="shared" si="38"/>
        <v>2171512</v>
      </c>
      <c r="M93" s="215">
        <f t="shared" si="38"/>
        <v>0</v>
      </c>
      <c r="N93" s="215">
        <f t="shared" si="38"/>
        <v>2116243</v>
      </c>
      <c r="O93" s="215">
        <f t="shared" si="38"/>
        <v>1629100</v>
      </c>
      <c r="P93" s="215">
        <f t="shared" si="38"/>
        <v>627000</v>
      </c>
      <c r="Q93" s="215">
        <f t="shared" si="38"/>
        <v>68000</v>
      </c>
      <c r="R93" s="215">
        <f t="shared" si="38"/>
        <v>487143</v>
      </c>
      <c r="S93" s="215">
        <f t="shared" si="38"/>
        <v>487143</v>
      </c>
      <c r="T93" s="215">
        <f>T7+T14+T45+T56+T89</f>
        <v>162669955</v>
      </c>
      <c r="U93" s="178">
        <f t="shared" si="27"/>
        <v>0</v>
      </c>
      <c r="V93" s="218" t="e">
        <f>W93+Z93</f>
        <v>#REF!</v>
      </c>
      <c r="W93" s="218" t="e">
        <f>W7+W14+W45+W56+#REF!+W89</f>
        <v>#REF!</v>
      </c>
      <c r="X93" s="218" t="e">
        <f>X7+X14+X45+X56+#REF!+X89</f>
        <v>#REF!</v>
      </c>
      <c r="Y93" s="218" t="e">
        <f>Y7+Y14+Y45+Y56+#REF!+Y89</f>
        <v>#REF!</v>
      </c>
      <c r="Z93" s="218" t="e">
        <f>AA93+AD93</f>
        <v>#REF!</v>
      </c>
      <c r="AA93" s="218" t="e">
        <f>AA7+AA14+AA45+AA56+#REF!+AA89</f>
        <v>#REF!</v>
      </c>
      <c r="AB93" s="218" t="e">
        <f>AB7+AB14+AB45+AB56+#REF!+AB89</f>
        <v>#REF!</v>
      </c>
      <c r="AC93" s="218" t="e">
        <f>AC7+AC14+AC45+AC56+#REF!+AC89</f>
        <v>#REF!</v>
      </c>
    </row>
    <row r="94" spans="15:19" ht="18.75">
      <c r="O94" s="230">
        <f>O98-O93</f>
        <v>0</v>
      </c>
      <c r="P94" s="230">
        <f>P98-P93</f>
        <v>0</v>
      </c>
      <c r="Q94" s="230">
        <f>Q98-Q93</f>
        <v>0</v>
      </c>
      <c r="R94" s="230"/>
      <c r="S94" s="230">
        <f>S98-S93</f>
        <v>0</v>
      </c>
    </row>
    <row r="95" spans="8:28" ht="18.75">
      <c r="H95" s="34" t="s">
        <v>253</v>
      </c>
      <c r="I95" s="48"/>
      <c r="J95" s="48"/>
      <c r="K95" s="48"/>
      <c r="Q95" s="47" t="s">
        <v>254</v>
      </c>
      <c r="V95" s="48"/>
      <c r="W95" s="48"/>
      <c r="X95" s="48"/>
      <c r="Z95" s="48"/>
      <c r="AA95" s="48"/>
      <c r="AB95" s="48"/>
    </row>
    <row r="96" spans="1:29" ht="18.75">
      <c r="A96" s="208"/>
      <c r="B96" s="264"/>
      <c r="C96" s="264"/>
      <c r="D96" s="264"/>
      <c r="E96" s="264"/>
      <c r="F96" s="264"/>
      <c r="G96" s="264"/>
      <c r="H96" s="471" t="s">
        <v>201</v>
      </c>
      <c r="I96" s="471"/>
      <c r="J96" s="48"/>
      <c r="K96" s="48"/>
      <c r="L96" s="48"/>
      <c r="M96" s="48"/>
      <c r="N96" s="100"/>
      <c r="O96" s="100"/>
      <c r="P96" s="100"/>
      <c r="Q96" s="100"/>
      <c r="R96" s="100"/>
      <c r="S96" s="100"/>
      <c r="T96" s="100"/>
      <c r="V96" s="100"/>
      <c r="W96" s="48"/>
      <c r="X96" s="48"/>
      <c r="Y96" s="48"/>
      <c r="Z96" s="100"/>
      <c r="AA96" s="48"/>
      <c r="AB96" s="48"/>
      <c r="AC96" s="48"/>
    </row>
    <row r="97" spans="1:29" ht="18.75">
      <c r="A97" s="208"/>
      <c r="B97" s="264"/>
      <c r="C97" s="264"/>
      <c r="D97" s="264"/>
      <c r="E97" s="264"/>
      <c r="F97" s="264"/>
      <c r="G97" s="264"/>
      <c r="H97" s="265"/>
      <c r="I97" s="425"/>
      <c r="J97" s="425"/>
      <c r="K97" s="425"/>
      <c r="L97" s="425"/>
      <c r="M97" s="425"/>
      <c r="N97" s="100"/>
      <c r="O97" s="100"/>
      <c r="P97" s="100"/>
      <c r="Q97" s="100"/>
      <c r="R97" s="100"/>
      <c r="S97" s="100"/>
      <c r="T97" s="100"/>
      <c r="V97" s="425"/>
      <c r="W97" s="425"/>
      <c r="X97" s="425"/>
      <c r="Y97" s="425"/>
      <c r="Z97" s="425"/>
      <c r="AA97" s="425"/>
      <c r="AB97" s="425"/>
      <c r="AC97" s="425"/>
    </row>
    <row r="98" spans="1:29" ht="18.75" hidden="1">
      <c r="A98" s="208"/>
      <c r="B98" s="264"/>
      <c r="C98" s="264"/>
      <c r="D98" s="264"/>
      <c r="E98" s="264"/>
      <c r="F98" s="264"/>
      <c r="G98" s="264"/>
      <c r="H98" s="265"/>
      <c r="I98" s="266"/>
      <c r="J98" s="266"/>
      <c r="K98" s="266"/>
      <c r="L98" s="266"/>
      <c r="M98" s="266"/>
      <c r="N98" s="285"/>
      <c r="O98" s="285">
        <v>1629100</v>
      </c>
      <c r="P98" s="285">
        <v>627000</v>
      </c>
      <c r="Q98" s="285">
        <v>68000</v>
      </c>
      <c r="R98" s="285"/>
      <c r="S98" s="285">
        <v>487143</v>
      </c>
      <c r="T98" s="230">
        <f>T93-O93</f>
        <v>161040855</v>
      </c>
      <c r="V98" s="266"/>
      <c r="W98" s="266"/>
      <c r="X98" s="266"/>
      <c r="Y98" s="266"/>
      <c r="Z98" s="266"/>
      <c r="AA98" s="266"/>
      <c r="AB98" s="266"/>
      <c r="AC98" s="266"/>
    </row>
    <row r="99" spans="1:29" ht="18.75" hidden="1">
      <c r="A99" s="208"/>
      <c r="B99" s="264"/>
      <c r="C99" s="264"/>
      <c r="D99" s="264"/>
      <c r="E99" s="264"/>
      <c r="F99" s="264"/>
      <c r="G99" s="264"/>
      <c r="H99" s="265"/>
      <c r="I99" s="48"/>
      <c r="J99" s="48"/>
      <c r="K99" s="48"/>
      <c r="L99" s="48"/>
      <c r="M99" s="48"/>
      <c r="N99" s="425"/>
      <c r="O99" s="425"/>
      <c r="P99" s="425"/>
      <c r="Q99" s="425"/>
      <c r="R99" s="425"/>
      <c r="S99" s="425"/>
      <c r="T99" s="426">
        <f>O100-T98</f>
        <v>0</v>
      </c>
      <c r="V99" s="48"/>
      <c r="W99" s="48"/>
      <c r="X99" s="48"/>
      <c r="Y99" s="48"/>
      <c r="Z99" s="48"/>
      <c r="AA99" s="48"/>
      <c r="AB99" s="48"/>
      <c r="AC99" s="48"/>
    </row>
    <row r="100" spans="14:20" ht="18.75" hidden="1">
      <c r="N100" s="266"/>
      <c r="O100" s="266">
        <f>SUM(O101:S105)+Q100</f>
        <v>161040855</v>
      </c>
      <c r="P100" s="266" t="s">
        <v>122</v>
      </c>
      <c r="Q100" s="266">
        <v>533400</v>
      </c>
      <c r="R100" s="266"/>
      <c r="S100" s="266"/>
      <c r="T100" s="266">
        <f>O100</f>
        <v>161040855</v>
      </c>
    </row>
    <row r="101" spans="14:20" ht="18.75" hidden="1">
      <c r="N101" s="48" t="s">
        <v>109</v>
      </c>
      <c r="O101" s="48">
        <v>58113000</v>
      </c>
      <c r="P101" s="229" t="s">
        <v>456</v>
      </c>
      <c r="Q101" s="229">
        <v>237700</v>
      </c>
      <c r="R101" s="229" t="s">
        <v>120</v>
      </c>
      <c r="S101" s="229">
        <v>3039900</v>
      </c>
      <c r="T101" s="266"/>
    </row>
    <row r="102" spans="14:19" ht="18.75" hidden="1">
      <c r="N102" s="229" t="s">
        <v>111</v>
      </c>
      <c r="O102" s="229">
        <v>7567900</v>
      </c>
      <c r="P102" s="229" t="s">
        <v>112</v>
      </c>
      <c r="Q102" s="229">
        <v>15300</v>
      </c>
      <c r="R102" s="229" t="s">
        <v>110</v>
      </c>
      <c r="S102" s="229">
        <v>6000000</v>
      </c>
    </row>
    <row r="103" spans="14:19" ht="18.75" hidden="1">
      <c r="N103" s="229" t="s">
        <v>114</v>
      </c>
      <c r="O103" s="229">
        <v>44715100</v>
      </c>
      <c r="P103" s="229" t="s">
        <v>115</v>
      </c>
      <c r="Q103" s="229">
        <v>20534100</v>
      </c>
      <c r="R103" s="229" t="s">
        <v>113</v>
      </c>
      <c r="S103" s="229">
        <v>4430000</v>
      </c>
    </row>
    <row r="104" spans="14:19" ht="18.75" hidden="1">
      <c r="N104" s="229" t="s">
        <v>117</v>
      </c>
      <c r="O104" s="229">
        <v>1725900</v>
      </c>
      <c r="P104" s="229" t="s">
        <v>119</v>
      </c>
      <c r="Q104" s="229">
        <v>556500</v>
      </c>
      <c r="R104" s="229" t="s">
        <v>116</v>
      </c>
      <c r="S104" s="267">
        <v>2164000</v>
      </c>
    </row>
    <row r="105" spans="14:19" ht="18.75" hidden="1">
      <c r="N105" s="100"/>
      <c r="O105" s="100"/>
      <c r="P105" s="229" t="s">
        <v>118</v>
      </c>
      <c r="Q105" s="229">
        <v>10235200</v>
      </c>
      <c r="R105" s="229" t="s">
        <v>464</v>
      </c>
      <c r="S105" s="267">
        <v>1172855</v>
      </c>
    </row>
    <row r="106" spans="14:17" ht="18.75">
      <c r="N106" s="100"/>
      <c r="O106" s="100"/>
      <c r="P106" s="100"/>
      <c r="Q106" s="100"/>
    </row>
    <row r="107" spans="14:17" ht="18.75">
      <c r="N107" s="100"/>
      <c r="O107" s="100"/>
      <c r="P107" s="100"/>
      <c r="Q107" s="100"/>
    </row>
    <row r="108" spans="14:15" ht="18.75">
      <c r="N108" s="100"/>
      <c r="O108" s="100"/>
    </row>
    <row r="109" spans="14:15" ht="18.75">
      <c r="N109" s="100"/>
      <c r="O109" s="100"/>
    </row>
    <row r="110" spans="14:15" ht="18.75">
      <c r="N110" s="100"/>
      <c r="O110" s="100"/>
    </row>
    <row r="111" spans="14:15" ht="18.75">
      <c r="N111" s="100"/>
      <c r="O111" s="100"/>
    </row>
    <row r="112" spans="14:15" ht="18.75">
      <c r="N112" s="100"/>
      <c r="O112" s="100"/>
    </row>
  </sheetData>
  <mergeCells count="30">
    <mergeCell ref="Z3:AC3"/>
    <mergeCell ref="X4:Y4"/>
    <mergeCell ref="Z4:Z5"/>
    <mergeCell ref="AA4:AA5"/>
    <mergeCell ref="AB4:AC4"/>
    <mergeCell ref="G3:G5"/>
    <mergeCell ref="V4:V5"/>
    <mergeCell ref="W4:W5"/>
    <mergeCell ref="N3:S3"/>
    <mergeCell ref="V3:Y3"/>
    <mergeCell ref="A3:A5"/>
    <mergeCell ref="R4:R5"/>
    <mergeCell ref="K4:L4"/>
    <mergeCell ref="D3:D5"/>
    <mergeCell ref="B3:B5"/>
    <mergeCell ref="N4:N5"/>
    <mergeCell ref="O4:O5"/>
    <mergeCell ref="P4:Q4"/>
    <mergeCell ref="E3:E5"/>
    <mergeCell ref="F3:F5"/>
    <mergeCell ref="H96:I96"/>
    <mergeCell ref="P1:T1"/>
    <mergeCell ref="T3:T5"/>
    <mergeCell ref="I4:I5"/>
    <mergeCell ref="B2:S2"/>
    <mergeCell ref="J4:J5"/>
    <mergeCell ref="M4:M5"/>
    <mergeCell ref="I3:M3"/>
    <mergeCell ref="H3:H5"/>
    <mergeCell ref="C3:C5"/>
  </mergeCells>
  <printOptions horizontalCentered="1"/>
  <pageMargins left="0.1968503937007874" right="0.1968503937007874" top="0.5511811023622047" bottom="0.07874015748031496" header="0" footer="0"/>
  <pageSetup fitToHeight="7" fitToWidth="1" horizontalDpi="600" verticalDpi="600" orientation="landscape" paperSize="9" scale="55"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5"/>
  <dimension ref="A1:R33"/>
  <sheetViews>
    <sheetView showZeros="0" view="pageBreakPreview" zoomScale="75" zoomScaleNormal="75" zoomScaleSheetLayoutView="75" workbookViewId="0" topLeftCell="E1">
      <selection activeCell="M1" sqref="M1:Q1"/>
    </sheetView>
  </sheetViews>
  <sheetFormatPr defaultColWidth="9.00390625" defaultRowHeight="12.75"/>
  <cols>
    <col min="1" max="2" width="19.625" style="6" customWidth="1"/>
    <col min="3" max="3" width="17.125" style="6" customWidth="1"/>
    <col min="4" max="4" width="13.375" style="6" customWidth="1"/>
    <col min="5" max="5" width="37.125" style="6" customWidth="1"/>
    <col min="6" max="17" width="10.75390625" style="6" customWidth="1"/>
    <col min="18" max="18" width="10.375" style="6" bestFit="1" customWidth="1"/>
    <col min="19" max="16384" width="9.125" style="6" customWidth="1"/>
  </cols>
  <sheetData>
    <row r="1" spans="1:17" ht="76.5" customHeight="1">
      <c r="A1" s="7"/>
      <c r="B1" s="7"/>
      <c r="C1" s="7"/>
      <c r="D1" s="7"/>
      <c r="E1" s="8"/>
      <c r="F1" s="8"/>
      <c r="G1" s="8"/>
      <c r="H1" s="8"/>
      <c r="I1" s="8"/>
      <c r="M1" s="460" t="s">
        <v>493</v>
      </c>
      <c r="N1" s="460"/>
      <c r="O1" s="460"/>
      <c r="P1" s="460"/>
      <c r="Q1" s="460"/>
    </row>
    <row r="2" spans="2:17" ht="24" customHeight="1">
      <c r="B2" s="461" t="s">
        <v>440</v>
      </c>
      <c r="C2" s="461"/>
      <c r="D2" s="461"/>
      <c r="E2" s="461"/>
      <c r="F2" s="461"/>
      <c r="G2" s="461"/>
      <c r="H2" s="461"/>
      <c r="I2" s="461"/>
      <c r="J2" s="461"/>
      <c r="K2" s="461"/>
      <c r="L2" s="461"/>
      <c r="M2" s="461"/>
      <c r="N2" s="461"/>
      <c r="O2" s="461"/>
      <c r="P2" s="461"/>
      <c r="Q2" s="461"/>
    </row>
    <row r="3" spans="1:17" ht="19.5" customHeight="1">
      <c r="A3" s="6">
        <v>2017</v>
      </c>
      <c r="B3" s="462"/>
      <c r="C3" s="462"/>
      <c r="D3" s="462"/>
      <c r="E3" s="462"/>
      <c r="F3" s="462"/>
      <c r="G3" s="462"/>
      <c r="H3" s="462"/>
      <c r="I3" s="462"/>
      <c r="J3" s="462"/>
      <c r="K3" s="462"/>
      <c r="L3" s="462"/>
      <c r="M3" s="462"/>
      <c r="N3" s="462"/>
      <c r="O3" s="462"/>
      <c r="P3" s="462"/>
      <c r="Q3" s="462"/>
    </row>
    <row r="4" spans="1:17" ht="12.75">
      <c r="A4" s="7"/>
      <c r="B4" s="7"/>
      <c r="C4" s="7"/>
      <c r="D4" s="7"/>
      <c r="E4" s="8"/>
      <c r="F4" s="8"/>
      <c r="G4" s="8"/>
      <c r="H4" s="8"/>
      <c r="I4" s="8"/>
      <c r="Q4" s="7" t="s">
        <v>220</v>
      </c>
    </row>
    <row r="5" spans="1:17" ht="44.25" customHeight="1">
      <c r="A5" s="499" t="s">
        <v>269</v>
      </c>
      <c r="B5" s="499" t="s">
        <v>269</v>
      </c>
      <c r="C5" s="499" t="s">
        <v>438</v>
      </c>
      <c r="D5" s="499" t="s">
        <v>437</v>
      </c>
      <c r="E5" s="465" t="s">
        <v>408</v>
      </c>
      <c r="F5" s="500" t="s">
        <v>268</v>
      </c>
      <c r="G5" s="500"/>
      <c r="H5" s="500"/>
      <c r="I5" s="500"/>
      <c r="J5" s="500" t="s">
        <v>175</v>
      </c>
      <c r="K5" s="500"/>
      <c r="L5" s="500"/>
      <c r="M5" s="500"/>
      <c r="N5" s="463" t="s">
        <v>439</v>
      </c>
      <c r="O5" s="463"/>
      <c r="P5" s="463"/>
      <c r="Q5" s="463"/>
    </row>
    <row r="6" spans="1:17" ht="12.75" customHeight="1">
      <c r="A6" s="499"/>
      <c r="B6" s="499"/>
      <c r="C6" s="499"/>
      <c r="D6" s="499"/>
      <c r="E6" s="465"/>
      <c r="F6" s="500" t="s">
        <v>176</v>
      </c>
      <c r="G6" s="500" t="s">
        <v>177</v>
      </c>
      <c r="H6" s="500"/>
      <c r="I6" s="500" t="s">
        <v>178</v>
      </c>
      <c r="J6" s="500" t="s">
        <v>176</v>
      </c>
      <c r="K6" s="500" t="s">
        <v>177</v>
      </c>
      <c r="L6" s="500"/>
      <c r="M6" s="500" t="s">
        <v>178</v>
      </c>
      <c r="N6" s="500" t="s">
        <v>176</v>
      </c>
      <c r="O6" s="500" t="s">
        <v>177</v>
      </c>
      <c r="P6" s="500"/>
      <c r="Q6" s="500" t="s">
        <v>178</v>
      </c>
    </row>
    <row r="7" spans="1:17" ht="38.25">
      <c r="A7" s="499"/>
      <c r="B7" s="499"/>
      <c r="C7" s="499"/>
      <c r="D7" s="499"/>
      <c r="E7" s="465"/>
      <c r="F7" s="500"/>
      <c r="G7" s="40" t="s">
        <v>233</v>
      </c>
      <c r="H7" s="40" t="s">
        <v>173</v>
      </c>
      <c r="I7" s="500"/>
      <c r="J7" s="500"/>
      <c r="K7" s="40" t="s">
        <v>233</v>
      </c>
      <c r="L7" s="40" t="s">
        <v>173</v>
      </c>
      <c r="M7" s="500"/>
      <c r="N7" s="500"/>
      <c r="O7" s="40" t="s">
        <v>233</v>
      </c>
      <c r="P7" s="40" t="s">
        <v>173</v>
      </c>
      <c r="Q7" s="500"/>
    </row>
    <row r="8" spans="1:18" ht="40.5">
      <c r="A8" s="136" t="s">
        <v>281</v>
      </c>
      <c r="B8" s="136" t="s">
        <v>471</v>
      </c>
      <c r="C8" s="136"/>
      <c r="D8" s="136"/>
      <c r="E8" s="137" t="s">
        <v>190</v>
      </c>
      <c r="F8" s="66">
        <f aca="true" t="shared" si="0" ref="F8:Q8">F9</f>
        <v>0</v>
      </c>
      <c r="G8" s="66">
        <f t="shared" si="0"/>
        <v>20000</v>
      </c>
      <c r="H8" s="65">
        <f t="shared" si="0"/>
        <v>0</v>
      </c>
      <c r="I8" s="65">
        <f t="shared" si="0"/>
        <v>20000</v>
      </c>
      <c r="J8" s="66">
        <f t="shared" si="0"/>
        <v>0</v>
      </c>
      <c r="K8" s="66">
        <f t="shared" si="0"/>
        <v>-20000</v>
      </c>
      <c r="L8" s="65">
        <f t="shared" si="0"/>
        <v>0</v>
      </c>
      <c r="M8" s="65">
        <f t="shared" si="0"/>
        <v>-20000</v>
      </c>
      <c r="N8" s="66">
        <f t="shared" si="0"/>
        <v>0</v>
      </c>
      <c r="O8" s="66">
        <f t="shared" si="0"/>
        <v>0</v>
      </c>
      <c r="P8" s="65">
        <f t="shared" si="0"/>
        <v>0</v>
      </c>
      <c r="Q8" s="65">
        <f t="shared" si="0"/>
        <v>0</v>
      </c>
      <c r="R8" s="9"/>
    </row>
    <row r="9" spans="1:18" ht="47.25">
      <c r="A9" s="99" t="s">
        <v>409</v>
      </c>
      <c r="B9" s="272" t="s">
        <v>128</v>
      </c>
      <c r="C9" s="272" t="s">
        <v>125</v>
      </c>
      <c r="D9" s="99"/>
      <c r="E9" s="112" t="s">
        <v>130</v>
      </c>
      <c r="F9" s="63"/>
      <c r="G9" s="74">
        <v>20000</v>
      </c>
      <c r="H9" s="63"/>
      <c r="I9" s="74">
        <f>F9+G9</f>
        <v>20000</v>
      </c>
      <c r="J9" s="138"/>
      <c r="K9" s="64">
        <v>-20000</v>
      </c>
      <c r="L9" s="64"/>
      <c r="M9" s="64">
        <f>J9+K9</f>
        <v>-20000</v>
      </c>
      <c r="N9" s="59">
        <f aca="true" t="shared" si="1" ref="N9:Q11">F9+J9</f>
        <v>0</v>
      </c>
      <c r="O9" s="59">
        <f t="shared" si="1"/>
        <v>0</v>
      </c>
      <c r="P9" s="59">
        <f t="shared" si="1"/>
        <v>0</v>
      </c>
      <c r="Q9" s="59">
        <f t="shared" si="1"/>
        <v>0</v>
      </c>
      <c r="R9" s="9"/>
    </row>
    <row r="10" spans="1:18" ht="18.75">
      <c r="A10" s="139" t="s">
        <v>410</v>
      </c>
      <c r="B10" s="139" t="s">
        <v>129</v>
      </c>
      <c r="C10" s="139" t="s">
        <v>126</v>
      </c>
      <c r="D10" s="139" t="s">
        <v>242</v>
      </c>
      <c r="E10" s="140" t="s">
        <v>131</v>
      </c>
      <c r="F10" s="141"/>
      <c r="G10" s="63" t="s">
        <v>124</v>
      </c>
      <c r="H10" s="63"/>
      <c r="I10" s="74">
        <f>F10+G10</f>
        <v>20000</v>
      </c>
      <c r="J10" s="138"/>
      <c r="K10" s="64"/>
      <c r="L10" s="64"/>
      <c r="M10" s="64"/>
      <c r="N10" s="59">
        <f t="shared" si="1"/>
        <v>0</v>
      </c>
      <c r="O10" s="59">
        <f t="shared" si="1"/>
        <v>20000</v>
      </c>
      <c r="P10" s="59">
        <f t="shared" si="1"/>
        <v>0</v>
      </c>
      <c r="Q10" s="59">
        <f t="shared" si="1"/>
        <v>20000</v>
      </c>
      <c r="R10" s="9"/>
    </row>
    <row r="11" spans="1:18" ht="18.75">
      <c r="A11" s="142" t="s">
        <v>441</v>
      </c>
      <c r="B11" s="142" t="s">
        <v>139</v>
      </c>
      <c r="C11" s="142" t="s">
        <v>127</v>
      </c>
      <c r="D11" s="142" t="s">
        <v>242</v>
      </c>
      <c r="E11" s="143" t="s">
        <v>132</v>
      </c>
      <c r="F11" s="60"/>
      <c r="G11" s="60"/>
      <c r="H11" s="60"/>
      <c r="I11" s="74">
        <f>F11+G11</f>
        <v>0</v>
      </c>
      <c r="J11" s="144"/>
      <c r="K11" s="61">
        <v>-20000</v>
      </c>
      <c r="L11" s="61"/>
      <c r="M11" s="61">
        <f>+K11+J11</f>
        <v>-20000</v>
      </c>
      <c r="N11" s="59">
        <f t="shared" si="1"/>
        <v>0</v>
      </c>
      <c r="O11" s="59">
        <f t="shared" si="1"/>
        <v>-20000</v>
      </c>
      <c r="P11" s="59">
        <f t="shared" si="1"/>
        <v>0</v>
      </c>
      <c r="Q11" s="59">
        <f t="shared" si="1"/>
        <v>-20000</v>
      </c>
      <c r="R11" s="9"/>
    </row>
    <row r="12" spans="2:18" ht="27.75" customHeight="1">
      <c r="B12" s="464" t="s">
        <v>233</v>
      </c>
      <c r="C12" s="464"/>
      <c r="D12" s="464"/>
      <c r="E12" s="464"/>
      <c r="F12" s="145">
        <f>F8</f>
        <v>0</v>
      </c>
      <c r="G12" s="146">
        <f aca="true" t="shared" si="2" ref="G12:Q12">G8</f>
        <v>20000</v>
      </c>
      <c r="H12" s="146">
        <f t="shared" si="2"/>
        <v>0</v>
      </c>
      <c r="I12" s="147">
        <f t="shared" si="2"/>
        <v>20000</v>
      </c>
      <c r="J12" s="145">
        <f>J8</f>
        <v>0</v>
      </c>
      <c r="K12" s="146">
        <f t="shared" si="2"/>
        <v>-20000</v>
      </c>
      <c r="L12" s="146">
        <f t="shared" si="2"/>
        <v>0</v>
      </c>
      <c r="M12" s="147">
        <f t="shared" si="2"/>
        <v>-20000</v>
      </c>
      <c r="N12" s="145">
        <f>N8</f>
        <v>0</v>
      </c>
      <c r="O12" s="146">
        <f t="shared" si="2"/>
        <v>0</v>
      </c>
      <c r="P12" s="146">
        <f t="shared" si="2"/>
        <v>0</v>
      </c>
      <c r="Q12" s="147">
        <f t="shared" si="2"/>
        <v>0</v>
      </c>
      <c r="R12" s="9"/>
    </row>
    <row r="13" spans="1:4" ht="15.75">
      <c r="A13" s="10"/>
      <c r="B13" s="10"/>
      <c r="C13" s="10"/>
      <c r="D13" s="10"/>
    </row>
    <row r="14" spans="1:15" ht="18.75">
      <c r="A14" s="26"/>
      <c r="B14" s="26" t="s">
        <v>253</v>
      </c>
      <c r="C14" s="26"/>
      <c r="D14" s="100"/>
      <c r="E14" s="100"/>
      <c r="F14" s="100"/>
      <c r="G14" s="100"/>
      <c r="H14" s="100"/>
      <c r="I14" s="100"/>
      <c r="J14" s="25"/>
      <c r="K14" s="3"/>
      <c r="L14" s="3"/>
      <c r="M14" s="3"/>
      <c r="N14" s="3"/>
      <c r="O14" s="3"/>
    </row>
    <row r="15" spans="1:16" ht="18.75">
      <c r="A15" s="34"/>
      <c r="B15" s="471" t="s">
        <v>201</v>
      </c>
      <c r="C15" s="471"/>
      <c r="D15" s="471"/>
      <c r="E15" s="3"/>
      <c r="F15" s="3"/>
      <c r="G15" s="3"/>
      <c r="H15" s="3"/>
      <c r="I15" s="3"/>
      <c r="J15" s="3"/>
      <c r="K15" s="3"/>
      <c r="L15" s="3"/>
      <c r="M15" s="3"/>
      <c r="N15" s="3"/>
      <c r="O15" s="3"/>
      <c r="P15" s="26" t="s">
        <v>254</v>
      </c>
    </row>
    <row r="16" spans="1:4" ht="15.75">
      <c r="A16" s="10"/>
      <c r="B16" s="10"/>
      <c r="C16" s="10"/>
      <c r="D16" s="10"/>
    </row>
    <row r="17" spans="1:7" ht="15.75">
      <c r="A17" s="11"/>
      <c r="B17" s="11"/>
      <c r="C17" s="11"/>
      <c r="D17" s="11"/>
      <c r="G17" s="67"/>
    </row>
    <row r="18" spans="1:4" ht="15.75">
      <c r="A18" s="11"/>
      <c r="B18" s="11"/>
      <c r="C18" s="11"/>
      <c r="D18" s="11"/>
    </row>
    <row r="19" spans="1:4" ht="15.75">
      <c r="A19" s="11"/>
      <c r="B19" s="11"/>
      <c r="C19" s="11"/>
      <c r="D19" s="11"/>
    </row>
    <row r="20" spans="1:4" ht="15.75">
      <c r="A20" s="11"/>
      <c r="B20" s="11"/>
      <c r="C20" s="11"/>
      <c r="D20" s="11"/>
    </row>
    <row r="21" spans="1:4" ht="15.75">
      <c r="A21" s="11"/>
      <c r="B21" s="11"/>
      <c r="C21" s="11"/>
      <c r="D21" s="11"/>
    </row>
    <row r="22" spans="1:4" ht="15.75">
      <c r="A22" s="11"/>
      <c r="B22" s="11"/>
      <c r="C22" s="11"/>
      <c r="D22" s="11"/>
    </row>
    <row r="23" spans="1:4" ht="15.75">
      <c r="A23" s="11"/>
      <c r="B23" s="11"/>
      <c r="C23" s="11"/>
      <c r="D23" s="11"/>
    </row>
    <row r="24" spans="1:4" ht="15.75">
      <c r="A24" s="11"/>
      <c r="B24" s="11"/>
      <c r="C24" s="11"/>
      <c r="D24" s="11"/>
    </row>
    <row r="25" spans="1:4" ht="15.75">
      <c r="A25" s="11"/>
      <c r="B25" s="11"/>
      <c r="C25" s="11"/>
      <c r="D25" s="11"/>
    </row>
    <row r="26" spans="1:4" ht="15.75">
      <c r="A26" s="11"/>
      <c r="B26" s="11"/>
      <c r="C26" s="11"/>
      <c r="D26" s="11"/>
    </row>
    <row r="27" spans="1:4" ht="15.75">
      <c r="A27" s="11"/>
      <c r="B27" s="11"/>
      <c r="C27" s="11"/>
      <c r="D27" s="11"/>
    </row>
    <row r="28" spans="1:4" ht="15.75">
      <c r="A28" s="11"/>
      <c r="B28" s="11"/>
      <c r="C28" s="11"/>
      <c r="D28" s="11"/>
    </row>
    <row r="29" spans="1:4" ht="15.75">
      <c r="A29" s="11"/>
      <c r="B29" s="11"/>
      <c r="C29" s="11"/>
      <c r="D29" s="11"/>
    </row>
    <row r="30" spans="1:4" ht="15.75">
      <c r="A30" s="11"/>
      <c r="B30" s="11"/>
      <c r="C30" s="11"/>
      <c r="D30" s="11"/>
    </row>
    <row r="31" spans="1:4" ht="15.75">
      <c r="A31" s="11"/>
      <c r="B31" s="11"/>
      <c r="C31" s="11"/>
      <c r="D31" s="11"/>
    </row>
    <row r="32" spans="1:4" ht="15.75">
      <c r="A32" s="11"/>
      <c r="B32" s="11"/>
      <c r="C32" s="11"/>
      <c r="D32" s="11"/>
    </row>
    <row r="33" spans="1:4" ht="15.75">
      <c r="A33" s="11"/>
      <c r="B33" s="11"/>
      <c r="C33" s="11"/>
      <c r="D33" s="11"/>
    </row>
  </sheetData>
  <sheetProtection formatCells="0" formatColumns="0" formatRows="0" insertColumns="0" insertRows="0" insertHyperlinks="0" deleteColumns="0" deleteRows="0" sort="0" autoFilter="0" pivotTables="0"/>
  <mergeCells count="22">
    <mergeCell ref="B15:D15"/>
    <mergeCell ref="K6:L6"/>
    <mergeCell ref="C5:C7"/>
    <mergeCell ref="B12:E12"/>
    <mergeCell ref="E5:E7"/>
    <mergeCell ref="F5:I5"/>
    <mergeCell ref="G6:H6"/>
    <mergeCell ref="J5:M5"/>
    <mergeCell ref="I6:I7"/>
    <mergeCell ref="F6:F7"/>
    <mergeCell ref="M1:Q1"/>
    <mergeCell ref="O6:P6"/>
    <mergeCell ref="B2:Q2"/>
    <mergeCell ref="B3:Q3"/>
    <mergeCell ref="J6:J7"/>
    <mergeCell ref="N5:Q5"/>
    <mergeCell ref="B5:B7"/>
    <mergeCell ref="M6:M7"/>
    <mergeCell ref="A5:A7"/>
    <mergeCell ref="Q6:Q7"/>
    <mergeCell ref="D5:D7"/>
    <mergeCell ref="N6:N7"/>
  </mergeCells>
  <printOptions horizontalCentered="1"/>
  <pageMargins left="0.1968503937007874" right="0.1968503937007874" top="0.3937007874015748"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Лист47"/>
  <dimension ref="A1:Z70"/>
  <sheetViews>
    <sheetView showZeros="0" view="pageBreakPreview" zoomScale="75" zoomScaleNormal="75" zoomScaleSheetLayoutView="75" workbookViewId="0" topLeftCell="A4">
      <selection activeCell="I25" sqref="I25"/>
    </sheetView>
  </sheetViews>
  <sheetFormatPr defaultColWidth="9.00390625" defaultRowHeight="12.75"/>
  <cols>
    <col min="1" max="1" width="34.25390625" style="3" customWidth="1"/>
    <col min="2" max="2" width="21.125" style="3" customWidth="1"/>
    <col min="3" max="3" width="13.25390625" style="3" hidden="1" customWidth="1"/>
    <col min="4" max="4" width="22.375" style="3" hidden="1" customWidth="1"/>
    <col min="5" max="5" width="20.125" style="3" customWidth="1"/>
    <col min="6" max="8" width="20.125" style="3" hidden="1" customWidth="1"/>
    <col min="9" max="9" width="20.125" style="3" customWidth="1"/>
    <col min="10" max="10" width="8.75390625" style="3" customWidth="1"/>
    <col min="11" max="11" width="8.875" style="3" hidden="1" customWidth="1"/>
    <col min="12" max="12" width="0.12890625" style="3" customWidth="1"/>
    <col min="13" max="13" width="8.875" style="3" hidden="1" customWidth="1"/>
    <col min="14" max="21" width="8.875" style="3" customWidth="1"/>
    <col min="22" max="22" width="6.625" style="3" customWidth="1"/>
    <col min="23" max="25" width="8.875" style="3" customWidth="1"/>
    <col min="26" max="26" width="11.00390625" style="3" customWidth="1"/>
    <col min="27" max="16384" width="8.875" style="3" customWidth="1"/>
  </cols>
  <sheetData>
    <row r="1" spans="1:26" ht="79.5" customHeight="1">
      <c r="A1" s="35"/>
      <c r="B1" s="15"/>
      <c r="C1" s="15"/>
      <c r="E1" s="466" t="s">
        <v>494</v>
      </c>
      <c r="F1" s="466"/>
      <c r="G1" s="466"/>
      <c r="H1" s="466"/>
      <c r="I1" s="466"/>
      <c r="J1" s="35"/>
      <c r="W1" s="15"/>
      <c r="X1" s="15"/>
      <c r="Y1" s="15"/>
      <c r="Z1" s="15"/>
    </row>
    <row r="2" spans="1:23" ht="64.5" customHeight="1">
      <c r="A2" s="502" t="s">
        <v>495</v>
      </c>
      <c r="B2" s="502"/>
      <c r="C2" s="502"/>
      <c r="D2" s="502"/>
      <c r="E2" s="502"/>
      <c r="F2" s="502"/>
      <c r="G2" s="502"/>
      <c r="H2" s="502"/>
      <c r="I2" s="502"/>
      <c r="R2" s="33"/>
      <c r="S2" s="33"/>
      <c r="T2" s="33"/>
      <c r="U2" s="33"/>
      <c r="V2" s="33"/>
      <c r="W2" s="33"/>
    </row>
    <row r="3" spans="2:23" ht="16.5" customHeight="1">
      <c r="B3" s="4"/>
      <c r="C3" s="4"/>
      <c r="D3" s="4"/>
      <c r="E3" s="4"/>
      <c r="F3" s="4"/>
      <c r="G3" s="4"/>
      <c r="H3" s="4"/>
      <c r="R3" s="33"/>
      <c r="S3" s="33"/>
      <c r="T3" s="33"/>
      <c r="U3" s="33"/>
      <c r="V3" s="33"/>
      <c r="W3" s="33"/>
    </row>
    <row r="4" spans="1:9" ht="33.75" customHeight="1">
      <c r="A4" s="503" t="s">
        <v>189</v>
      </c>
      <c r="B4" s="467" t="s">
        <v>105</v>
      </c>
      <c r="C4" s="467" t="s">
        <v>154</v>
      </c>
      <c r="D4" s="467"/>
      <c r="E4" s="467" t="s">
        <v>108</v>
      </c>
      <c r="F4" s="467" t="s">
        <v>141</v>
      </c>
      <c r="G4" s="457" t="s">
        <v>455</v>
      </c>
      <c r="H4" s="458"/>
      <c r="I4" s="504" t="s">
        <v>186</v>
      </c>
    </row>
    <row r="5" spans="1:9" ht="120.75" customHeight="1">
      <c r="A5" s="503"/>
      <c r="B5" s="468"/>
      <c r="C5" s="468"/>
      <c r="D5" s="468"/>
      <c r="E5" s="468"/>
      <c r="F5" s="468"/>
      <c r="G5" s="459"/>
      <c r="H5" s="501"/>
      <c r="I5" s="504"/>
    </row>
    <row r="6" spans="1:9" s="134" customFormat="1" ht="13.5" customHeight="1">
      <c r="A6" s="503"/>
      <c r="B6" s="133" t="s">
        <v>453</v>
      </c>
      <c r="C6" s="133" t="s">
        <v>453</v>
      </c>
      <c r="D6" s="133" t="s">
        <v>453</v>
      </c>
      <c r="E6" s="133" t="s">
        <v>453</v>
      </c>
      <c r="F6" s="133" t="s">
        <v>453</v>
      </c>
      <c r="G6" s="133" t="s">
        <v>453</v>
      </c>
      <c r="H6" s="133" t="s">
        <v>454</v>
      </c>
      <c r="I6" s="504"/>
    </row>
    <row r="7" spans="1:9" ht="18" customHeight="1">
      <c r="A7" s="503"/>
      <c r="B7" s="79" t="s">
        <v>103</v>
      </c>
      <c r="C7" s="79" t="s">
        <v>435</v>
      </c>
      <c r="D7" s="79" t="s">
        <v>435</v>
      </c>
      <c r="E7" s="79" t="s">
        <v>106</v>
      </c>
      <c r="F7" s="79" t="s">
        <v>146</v>
      </c>
      <c r="G7" s="79" t="s">
        <v>450</v>
      </c>
      <c r="H7" s="79" t="s">
        <v>450</v>
      </c>
      <c r="I7" s="504"/>
    </row>
    <row r="8" spans="1:9" ht="14.25" customHeight="1">
      <c r="A8" s="83">
        <v>1</v>
      </c>
      <c r="B8" s="84" t="s">
        <v>203</v>
      </c>
      <c r="C8" s="84" t="s">
        <v>157</v>
      </c>
      <c r="D8" s="84" t="s">
        <v>158</v>
      </c>
      <c r="E8" s="84" t="s">
        <v>159</v>
      </c>
      <c r="F8" s="83">
        <v>6</v>
      </c>
      <c r="G8" s="83">
        <v>7</v>
      </c>
      <c r="H8" s="83">
        <v>8</v>
      </c>
      <c r="I8" s="85">
        <v>9</v>
      </c>
    </row>
    <row r="9" spans="1:9" ht="18.75" customHeight="1" hidden="1">
      <c r="A9" s="244" t="s">
        <v>148</v>
      </c>
      <c r="B9" s="80"/>
      <c r="C9" s="80"/>
      <c r="D9" s="80"/>
      <c r="E9" s="80"/>
      <c r="F9" s="115"/>
      <c r="G9" s="115"/>
      <c r="H9" s="115"/>
      <c r="I9" s="81">
        <f>SUM(B9:H9)</f>
        <v>0</v>
      </c>
    </row>
    <row r="10" spans="1:9" ht="18.75" customHeight="1">
      <c r="A10" s="244" t="s">
        <v>153</v>
      </c>
      <c r="B10" s="80"/>
      <c r="C10" s="80"/>
      <c r="D10" s="80"/>
      <c r="E10" s="80">
        <v>37000</v>
      </c>
      <c r="F10" s="80"/>
      <c r="G10" s="80"/>
      <c r="H10" s="80"/>
      <c r="I10" s="81">
        <f aca="true" t="shared" si="0" ref="I10:I20">SUM(B10:H10)</f>
        <v>37000</v>
      </c>
    </row>
    <row r="11" spans="1:9" ht="18.75" customHeight="1" hidden="1">
      <c r="A11" s="244" t="s">
        <v>152</v>
      </c>
      <c r="B11" s="80"/>
      <c r="C11" s="80"/>
      <c r="D11" s="80"/>
      <c r="E11" s="80"/>
      <c r="F11" s="80"/>
      <c r="G11" s="80"/>
      <c r="H11" s="80"/>
      <c r="I11" s="81">
        <f t="shared" si="0"/>
        <v>0</v>
      </c>
    </row>
    <row r="12" spans="1:9" ht="18.75" customHeight="1">
      <c r="A12" s="244" t="s">
        <v>262</v>
      </c>
      <c r="B12" s="80">
        <v>135000</v>
      </c>
      <c r="C12" s="80"/>
      <c r="D12" s="80"/>
      <c r="E12" s="80"/>
      <c r="F12" s="80"/>
      <c r="G12" s="80"/>
      <c r="H12" s="80"/>
      <c r="I12" s="81">
        <f t="shared" si="0"/>
        <v>135000</v>
      </c>
    </row>
    <row r="13" spans="1:9" ht="18.75" customHeight="1" hidden="1">
      <c r="A13" s="244" t="s">
        <v>401</v>
      </c>
      <c r="B13" s="80">
        <v>0</v>
      </c>
      <c r="C13" s="80"/>
      <c r="D13" s="80"/>
      <c r="E13" s="80"/>
      <c r="F13" s="80"/>
      <c r="G13" s="80"/>
      <c r="H13" s="80"/>
      <c r="I13" s="81">
        <f t="shared" si="0"/>
        <v>0</v>
      </c>
    </row>
    <row r="14" spans="1:9" ht="18.75" customHeight="1" hidden="1">
      <c r="A14" s="244" t="s">
        <v>263</v>
      </c>
      <c r="B14" s="80"/>
      <c r="C14" s="80"/>
      <c r="D14" s="80"/>
      <c r="E14" s="80"/>
      <c r="F14" s="80"/>
      <c r="G14" s="80"/>
      <c r="H14" s="80"/>
      <c r="I14" s="81">
        <f t="shared" si="0"/>
        <v>0</v>
      </c>
    </row>
    <row r="15" spans="1:9" ht="18.75" customHeight="1" hidden="1">
      <c r="A15" s="244" t="s">
        <v>504</v>
      </c>
      <c r="B15" s="80"/>
      <c r="C15" s="80"/>
      <c r="D15" s="80"/>
      <c r="E15" s="80"/>
      <c r="F15" s="80"/>
      <c r="G15" s="80"/>
      <c r="H15" s="80"/>
      <c r="I15" s="81">
        <f t="shared" si="0"/>
        <v>0</v>
      </c>
    </row>
    <row r="16" spans="1:9" ht="18.75" customHeight="1">
      <c r="A16" s="244" t="s">
        <v>264</v>
      </c>
      <c r="B16" s="80">
        <v>147000</v>
      </c>
      <c r="C16" s="80"/>
      <c r="D16" s="80"/>
      <c r="E16" s="80"/>
      <c r="F16" s="80"/>
      <c r="G16" s="80"/>
      <c r="H16" s="80"/>
      <c r="I16" s="81">
        <f t="shared" si="0"/>
        <v>147000</v>
      </c>
    </row>
    <row r="17" spans="1:9" ht="18.75" customHeight="1">
      <c r="A17" s="244" t="s">
        <v>442</v>
      </c>
      <c r="B17" s="80">
        <v>213000</v>
      </c>
      <c r="C17" s="80"/>
      <c r="D17" s="80"/>
      <c r="E17" s="80"/>
      <c r="F17" s="80"/>
      <c r="G17" s="80"/>
      <c r="H17" s="80"/>
      <c r="I17" s="81">
        <f t="shared" si="0"/>
        <v>213000</v>
      </c>
    </row>
    <row r="18" spans="1:9" ht="18.75" customHeight="1" hidden="1">
      <c r="A18" s="244" t="s">
        <v>151</v>
      </c>
      <c r="B18" s="80"/>
      <c r="C18" s="80"/>
      <c r="D18" s="80"/>
      <c r="E18" s="80"/>
      <c r="F18" s="80"/>
      <c r="G18" s="80"/>
      <c r="H18" s="80"/>
      <c r="I18" s="81">
        <f t="shared" si="0"/>
        <v>0</v>
      </c>
    </row>
    <row r="19" spans="1:9" ht="18.75" customHeight="1">
      <c r="A19" s="244" t="s">
        <v>265</v>
      </c>
      <c r="B19" s="80">
        <v>96000</v>
      </c>
      <c r="C19" s="80"/>
      <c r="D19" s="80"/>
      <c r="E19" s="80"/>
      <c r="F19" s="80"/>
      <c r="G19" s="80"/>
      <c r="H19" s="80"/>
      <c r="I19" s="81">
        <f t="shared" si="0"/>
        <v>96000</v>
      </c>
    </row>
    <row r="20" spans="1:9" ht="18.75">
      <c r="A20" s="82" t="s">
        <v>193</v>
      </c>
      <c r="B20" s="81">
        <f aca="true" t="shared" si="1" ref="B20:H20">SUM(B9:B19)</f>
        <v>591000</v>
      </c>
      <c r="C20" s="81">
        <f t="shared" si="1"/>
        <v>0</v>
      </c>
      <c r="D20" s="81">
        <f t="shared" si="1"/>
        <v>0</v>
      </c>
      <c r="E20" s="81">
        <f t="shared" si="1"/>
        <v>37000</v>
      </c>
      <c r="F20" s="81">
        <f t="shared" si="1"/>
        <v>0</v>
      </c>
      <c r="G20" s="81">
        <f t="shared" si="1"/>
        <v>0</v>
      </c>
      <c r="H20" s="81">
        <f t="shared" si="1"/>
        <v>0</v>
      </c>
      <c r="I20" s="81">
        <f t="shared" si="0"/>
        <v>628000</v>
      </c>
    </row>
    <row r="21" spans="1:9" ht="18.75">
      <c r="A21" s="29"/>
      <c r="B21" s="30"/>
      <c r="C21" s="30"/>
      <c r="D21" s="30"/>
      <c r="E21" s="30"/>
      <c r="F21" s="30"/>
      <c r="G21" s="30"/>
      <c r="H21" s="30"/>
      <c r="I21" s="30"/>
    </row>
    <row r="22" spans="1:14" ht="18.75">
      <c r="A22" s="26" t="s">
        <v>253</v>
      </c>
      <c r="B22" s="100"/>
      <c r="C22" s="100"/>
      <c r="D22" s="100"/>
      <c r="E22" s="100"/>
      <c r="F22" s="100"/>
      <c r="G22" s="100"/>
      <c r="H22" s="100"/>
      <c r="N22" s="26"/>
    </row>
    <row r="23" spans="1:9" ht="18.75">
      <c r="A23" s="34" t="s">
        <v>201</v>
      </c>
      <c r="I23" s="26" t="s">
        <v>254</v>
      </c>
    </row>
    <row r="24" spans="2:9" ht="12.75">
      <c r="B24" s="5">
        <f>'В3'!T91-B20</f>
        <v>0</v>
      </c>
      <c r="C24" s="5">
        <f>'В3'!T123-Т!C20-Т!E20-D20</f>
        <v>-37000</v>
      </c>
      <c r="D24" s="5"/>
      <c r="E24" s="5">
        <f>E20-'В3'!T92</f>
        <v>0</v>
      </c>
      <c r="F24" s="5"/>
      <c r="G24" s="5"/>
      <c r="H24" s="5"/>
      <c r="I24" s="50">
        <f>I20-'В3'!T90</f>
        <v>0</v>
      </c>
    </row>
    <row r="25" spans="2:8" ht="12.75">
      <c r="B25" s="5"/>
      <c r="C25" s="5"/>
      <c r="D25" s="5"/>
      <c r="E25" s="5"/>
      <c r="F25" s="5"/>
      <c r="G25" s="5"/>
      <c r="H25" s="5"/>
    </row>
    <row r="26" spans="2:8" ht="12.75">
      <c r="B26" s="5"/>
      <c r="C26" s="5"/>
      <c r="D26" s="5"/>
      <c r="E26" s="5"/>
      <c r="F26" s="5"/>
      <c r="G26" s="5"/>
      <c r="H26" s="5"/>
    </row>
    <row r="27" spans="2:8" ht="12.75">
      <c r="B27" s="5"/>
      <c r="C27" s="5"/>
      <c r="D27" s="5"/>
      <c r="E27" s="5"/>
      <c r="F27" s="5"/>
      <c r="G27" s="5"/>
      <c r="H27" s="5"/>
    </row>
    <row r="28" spans="2:8" ht="12.75">
      <c r="B28" s="5"/>
      <c r="C28" s="5"/>
      <c r="D28" s="5"/>
      <c r="E28" s="5"/>
      <c r="F28" s="5"/>
      <c r="G28" s="5"/>
      <c r="H28" s="5"/>
    </row>
    <row r="29" spans="2:8" ht="12.75">
      <c r="B29" s="5"/>
      <c r="C29" s="5"/>
      <c r="D29" s="5"/>
      <c r="E29" s="5"/>
      <c r="F29" s="5"/>
      <c r="G29" s="5"/>
      <c r="H29" s="5"/>
    </row>
    <row r="30" spans="2:8" ht="12.75">
      <c r="B30" s="5"/>
      <c r="C30" s="5"/>
      <c r="D30" s="5"/>
      <c r="E30" s="5"/>
      <c r="F30" s="5"/>
      <c r="G30" s="5"/>
      <c r="H30" s="5"/>
    </row>
    <row r="31" spans="2:8" ht="12.75">
      <c r="B31" s="5"/>
      <c r="C31" s="5"/>
      <c r="D31" s="5"/>
      <c r="E31" s="5"/>
      <c r="F31" s="5"/>
      <c r="G31" s="5"/>
      <c r="H31" s="5"/>
    </row>
    <row r="32" spans="2:8" ht="12.75">
      <c r="B32" s="5"/>
      <c r="C32" s="5"/>
      <c r="D32" s="5"/>
      <c r="E32" s="5"/>
      <c r="F32" s="5"/>
      <c r="G32" s="5"/>
      <c r="H32" s="5"/>
    </row>
    <row r="33" spans="2:8" ht="12.75">
      <c r="B33" s="5"/>
      <c r="C33" s="5"/>
      <c r="D33" s="5"/>
      <c r="E33" s="5"/>
      <c r="F33" s="5"/>
      <c r="G33" s="5"/>
      <c r="H33" s="5"/>
    </row>
    <row r="34" spans="2:8" ht="12.75">
      <c r="B34" s="5"/>
      <c r="C34" s="5"/>
      <c r="D34" s="5"/>
      <c r="E34" s="5"/>
      <c r="F34" s="5"/>
      <c r="G34" s="5"/>
      <c r="H34" s="5"/>
    </row>
    <row r="35" spans="2:8" ht="12.75">
      <c r="B35" s="5"/>
      <c r="C35" s="5"/>
      <c r="D35" s="5"/>
      <c r="E35" s="5"/>
      <c r="F35" s="5"/>
      <c r="G35" s="5"/>
      <c r="H35" s="5"/>
    </row>
    <row r="36" spans="2:8" ht="12.75">
      <c r="B36" s="5"/>
      <c r="C36" s="5"/>
      <c r="D36" s="5"/>
      <c r="E36" s="5"/>
      <c r="F36" s="5"/>
      <c r="G36" s="5"/>
      <c r="H36" s="5"/>
    </row>
    <row r="37" spans="2:8" ht="12.75">
      <c r="B37" s="5"/>
      <c r="C37" s="5"/>
      <c r="D37" s="5"/>
      <c r="E37" s="5"/>
      <c r="F37" s="5"/>
      <c r="G37" s="5"/>
      <c r="H37" s="5"/>
    </row>
    <row r="38" spans="2:9" ht="12.75">
      <c r="B38" s="5"/>
      <c r="C38" s="5"/>
      <c r="D38" s="5"/>
      <c r="E38" s="5"/>
      <c r="F38" s="5"/>
      <c r="G38" s="5"/>
      <c r="H38" s="5"/>
      <c r="I38" s="43"/>
    </row>
    <row r="39" spans="2:8" ht="12.75">
      <c r="B39" s="5"/>
      <c r="C39" s="5"/>
      <c r="D39" s="5"/>
      <c r="E39" s="5"/>
      <c r="F39" s="5"/>
      <c r="G39" s="5"/>
      <c r="H39" s="5"/>
    </row>
    <row r="40" spans="2:9" ht="67.5" customHeight="1">
      <c r="B40" s="5"/>
      <c r="C40" s="5"/>
      <c r="D40" s="5"/>
      <c r="E40" s="5"/>
      <c r="F40" s="5"/>
      <c r="G40" s="5"/>
      <c r="H40" s="5"/>
      <c r="I40" s="15"/>
    </row>
    <row r="41" spans="2:8" ht="12.75">
      <c r="B41" s="5"/>
      <c r="C41" s="5"/>
      <c r="D41" s="5"/>
      <c r="E41" s="5"/>
      <c r="F41" s="5"/>
      <c r="G41" s="5"/>
      <c r="H41" s="5"/>
    </row>
    <row r="42" spans="2:9" ht="12.75" customHeight="1">
      <c r="B42" s="32"/>
      <c r="C42" s="32"/>
      <c r="D42" s="32"/>
      <c r="E42" s="32"/>
      <c r="F42" s="32"/>
      <c r="G42" s="32"/>
      <c r="H42" s="32"/>
      <c r="I42" s="31"/>
    </row>
    <row r="43" spans="1:9" ht="12.75" customHeight="1">
      <c r="A43" s="31"/>
      <c r="B43" s="32"/>
      <c r="C43" s="32"/>
      <c r="D43" s="32"/>
      <c r="E43" s="32"/>
      <c r="F43" s="32"/>
      <c r="G43" s="32"/>
      <c r="H43" s="32"/>
      <c r="I43" s="31"/>
    </row>
    <row r="44" spans="1:9" ht="12.75" customHeight="1">
      <c r="A44" s="31"/>
      <c r="B44" s="32"/>
      <c r="C44" s="32"/>
      <c r="D44" s="32"/>
      <c r="E44" s="32"/>
      <c r="F44" s="32"/>
      <c r="G44" s="32"/>
      <c r="H44" s="32"/>
      <c r="I44" s="31"/>
    </row>
    <row r="45" spans="1:9" ht="37.5" customHeight="1">
      <c r="A45" s="31"/>
      <c r="B45" s="32"/>
      <c r="C45" s="32"/>
      <c r="D45" s="32"/>
      <c r="E45" s="32"/>
      <c r="F45" s="32"/>
      <c r="G45" s="32"/>
      <c r="H45" s="32"/>
      <c r="I45" s="31"/>
    </row>
    <row r="46" spans="2:8" ht="12.75">
      <c r="B46" s="5"/>
      <c r="C46" s="5"/>
      <c r="D46" s="5"/>
      <c r="E46" s="5"/>
      <c r="F46" s="5"/>
      <c r="G46" s="5"/>
      <c r="H46" s="5"/>
    </row>
    <row r="47" spans="2:8" ht="12.75">
      <c r="B47" s="5"/>
      <c r="C47" s="5"/>
      <c r="D47" s="5"/>
      <c r="E47" s="5"/>
      <c r="F47" s="5"/>
      <c r="G47" s="5"/>
      <c r="H47" s="5"/>
    </row>
    <row r="48" spans="2:8" ht="12.75">
      <c r="B48" s="5"/>
      <c r="C48" s="5"/>
      <c r="D48" s="5"/>
      <c r="E48" s="5"/>
      <c r="F48" s="5"/>
      <c r="G48" s="5"/>
      <c r="H48" s="5"/>
    </row>
    <row r="49" spans="2:8" ht="12.75">
      <c r="B49" s="5"/>
      <c r="C49" s="5"/>
      <c r="D49" s="5"/>
      <c r="E49" s="5"/>
      <c r="F49" s="5"/>
      <c r="G49" s="5"/>
      <c r="H49" s="5"/>
    </row>
    <row r="50" spans="2:8" ht="12.75">
      <c r="B50" s="5"/>
      <c r="C50" s="5"/>
      <c r="D50" s="5"/>
      <c r="E50" s="5"/>
      <c r="F50" s="5"/>
      <c r="G50" s="5"/>
      <c r="H50" s="5"/>
    </row>
    <row r="51" spans="2:8" ht="12.75">
      <c r="B51" s="5"/>
      <c r="C51" s="5"/>
      <c r="D51" s="5"/>
      <c r="E51" s="5"/>
      <c r="F51" s="5"/>
      <c r="G51" s="5"/>
      <c r="H51" s="5"/>
    </row>
    <row r="52" spans="2:8" ht="12.75">
      <c r="B52" s="5"/>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sheetData>
  <mergeCells count="10">
    <mergeCell ref="E1:I1"/>
    <mergeCell ref="D4:D5"/>
    <mergeCell ref="G4:H5"/>
    <mergeCell ref="A2:I2"/>
    <mergeCell ref="A4:A7"/>
    <mergeCell ref="I4:I7"/>
    <mergeCell ref="B4:B5"/>
    <mergeCell ref="C4:C5"/>
    <mergeCell ref="E4:E5"/>
    <mergeCell ref="F4:F5"/>
  </mergeCells>
  <printOptions horizontalCentered="1"/>
  <pageMargins left="0.31496062992125984" right="0.1968503937007874" top="0.5118110236220472" bottom="0.15748031496062992" header="0" footer="0.15748031496062992"/>
  <pageSetup horizontalDpi="600" verticalDpi="600" orientation="portrait" paperSize="9" scale="85" r:id="rId1"/>
  <headerFooter alignWithMargins="0">
    <oddFooter>&amp;C
</oddFooter>
  </headerFooter>
  <rowBreaks count="1" manualBreakCount="1">
    <brk id="37" max="21" man="1"/>
  </rowBreaks>
</worksheet>
</file>

<file path=xl/worksheets/sheet6.xml><?xml version="1.0" encoding="utf-8"?>
<worksheet xmlns="http://schemas.openxmlformats.org/spreadsheetml/2006/main" xmlns:r="http://schemas.openxmlformats.org/officeDocument/2006/relationships">
  <sheetPr codeName="Лист43">
    <pageSetUpPr fitToPage="1"/>
  </sheetPr>
  <dimension ref="A1:J32"/>
  <sheetViews>
    <sheetView showZeros="0" view="pageBreakPreview" zoomScale="75" zoomScaleNormal="75" zoomScaleSheetLayoutView="75" workbookViewId="0" topLeftCell="A3">
      <pane xSplit="3" ySplit="10" topLeftCell="D26" activePane="bottomRight" state="frozen"/>
      <selection pane="topLeft" activeCell="A5" sqref="A5"/>
      <selection pane="topRight" activeCell="D5" sqref="D5"/>
      <selection pane="bottomLeft" activeCell="A13" sqref="A13"/>
      <selection pane="bottomRight" activeCell="D8" sqref="D8:D10"/>
    </sheetView>
  </sheetViews>
  <sheetFormatPr defaultColWidth="9.00390625" defaultRowHeight="12.75"/>
  <cols>
    <col min="1" max="1" width="12.25390625" style="3" customWidth="1"/>
    <col min="2" max="2" width="10.625" style="3" customWidth="1"/>
    <col min="3" max="3" width="9.00390625" style="3" customWidth="1"/>
    <col min="4" max="5" width="71.625" style="3" customWidth="1"/>
    <col min="6" max="8" width="10.25390625" style="3" customWidth="1"/>
    <col min="9" max="9" width="15.75390625" style="3" customWidth="1"/>
    <col min="10" max="16384" width="9.125" style="3" customWidth="1"/>
  </cols>
  <sheetData>
    <row r="1" spans="1:9" ht="15.75">
      <c r="A1" s="96"/>
      <c r="B1" s="96"/>
      <c r="C1" s="96"/>
      <c r="D1" s="96"/>
      <c r="E1" s="96"/>
      <c r="F1" s="507"/>
      <c r="G1" s="507"/>
      <c r="H1" s="507"/>
      <c r="I1" s="507"/>
    </row>
    <row r="2" spans="1:9" ht="12.75">
      <c r="A2" s="96"/>
      <c r="B2" s="96"/>
      <c r="C2" s="96"/>
      <c r="D2" s="96"/>
      <c r="E2" s="96"/>
      <c r="F2" s="96"/>
      <c r="G2" s="96"/>
      <c r="H2" s="1"/>
      <c r="I2" s="1"/>
    </row>
    <row r="3" spans="1:9" ht="15.75" customHeight="1">
      <c r="A3" s="96"/>
      <c r="B3" s="131"/>
      <c r="C3" s="96"/>
      <c r="D3" s="96"/>
      <c r="E3" s="96"/>
      <c r="F3" s="466" t="s">
        <v>496</v>
      </c>
      <c r="G3" s="466"/>
      <c r="H3" s="466"/>
      <c r="I3" s="466"/>
    </row>
    <row r="4" spans="1:9" ht="72.75" customHeight="1">
      <c r="A4" s="96"/>
      <c r="B4" s="96"/>
      <c r="C4" s="96"/>
      <c r="D4" s="96"/>
      <c r="E4" s="96"/>
      <c r="F4" s="466"/>
      <c r="G4" s="466"/>
      <c r="H4" s="466"/>
      <c r="I4" s="466"/>
    </row>
    <row r="5" spans="1:9" ht="12.75">
      <c r="A5" s="508" t="s">
        <v>497</v>
      </c>
      <c r="B5" s="508"/>
      <c r="C5" s="508"/>
      <c r="D5" s="508"/>
      <c r="E5" s="508"/>
      <c r="F5" s="508"/>
      <c r="G5" s="508"/>
      <c r="H5" s="508"/>
      <c r="I5" s="508"/>
    </row>
    <row r="6" spans="1:9" ht="12.75">
      <c r="A6" s="508"/>
      <c r="B6" s="508"/>
      <c r="C6" s="508"/>
      <c r="D6" s="508"/>
      <c r="E6" s="508"/>
      <c r="F6" s="508"/>
      <c r="G6" s="508"/>
      <c r="H6" s="508"/>
      <c r="I6" s="508"/>
    </row>
    <row r="7" spans="1:9" ht="22.5">
      <c r="A7" s="36"/>
      <c r="B7" s="36"/>
      <c r="C7" s="36"/>
      <c r="D7" s="36"/>
      <c r="E7" s="36"/>
      <c r="F7" s="36"/>
      <c r="G7" s="36"/>
      <c r="H7" s="36"/>
      <c r="I7" s="97" t="s">
        <v>220</v>
      </c>
    </row>
    <row r="8" spans="1:9" ht="27" customHeight="1">
      <c r="A8" s="496" t="s">
        <v>269</v>
      </c>
      <c r="B8" s="496" t="s">
        <v>438</v>
      </c>
      <c r="C8" s="496" t="s">
        <v>437</v>
      </c>
      <c r="D8" s="510" t="s">
        <v>408</v>
      </c>
      <c r="E8" s="505" t="s">
        <v>187</v>
      </c>
      <c r="F8" s="506" t="s">
        <v>181</v>
      </c>
      <c r="G8" s="506" t="s">
        <v>180</v>
      </c>
      <c r="H8" s="506" t="s">
        <v>182</v>
      </c>
      <c r="I8" s="505" t="s">
        <v>183</v>
      </c>
    </row>
    <row r="9" spans="1:9" ht="27" customHeight="1">
      <c r="A9" s="496"/>
      <c r="B9" s="496"/>
      <c r="C9" s="496"/>
      <c r="D9" s="510"/>
      <c r="E9" s="505"/>
      <c r="F9" s="506"/>
      <c r="G9" s="506"/>
      <c r="H9" s="506"/>
      <c r="I9" s="505"/>
    </row>
    <row r="10" spans="1:9" ht="27" customHeight="1">
      <c r="A10" s="496"/>
      <c r="B10" s="496"/>
      <c r="C10" s="496"/>
      <c r="D10" s="510"/>
      <c r="E10" s="505"/>
      <c r="F10" s="506"/>
      <c r="G10" s="506"/>
      <c r="H10" s="506"/>
      <c r="I10" s="505"/>
    </row>
    <row r="11" spans="1:9" ht="12.75">
      <c r="A11" s="102" t="s">
        <v>202</v>
      </c>
      <c r="B11" s="102" t="s">
        <v>203</v>
      </c>
      <c r="C11" s="102" t="s">
        <v>157</v>
      </c>
      <c r="D11" s="102" t="s">
        <v>158</v>
      </c>
      <c r="E11" s="102" t="s">
        <v>159</v>
      </c>
      <c r="F11" s="102" t="s">
        <v>160</v>
      </c>
      <c r="G11" s="102" t="s">
        <v>161</v>
      </c>
      <c r="H11" s="102" t="s">
        <v>162</v>
      </c>
      <c r="I11" s="102" t="s">
        <v>447</v>
      </c>
    </row>
    <row r="12" spans="1:9" s="126" customFormat="1" ht="18.75">
      <c r="A12" s="123" t="s">
        <v>270</v>
      </c>
      <c r="B12" s="124"/>
      <c r="C12" s="124"/>
      <c r="D12" s="103" t="s">
        <v>236</v>
      </c>
      <c r="E12" s="245" t="s">
        <v>233</v>
      </c>
      <c r="F12" s="125"/>
      <c r="G12" s="125"/>
      <c r="H12" s="125"/>
      <c r="I12" s="103">
        <f>I13</f>
        <v>190000</v>
      </c>
    </row>
    <row r="13" spans="1:10" s="126" customFormat="1" ht="43.5">
      <c r="A13" s="127" t="s">
        <v>467</v>
      </c>
      <c r="B13" s="127" t="s">
        <v>468</v>
      </c>
      <c r="C13" s="127" t="s">
        <v>250</v>
      </c>
      <c r="D13" s="325" t="s">
        <v>463</v>
      </c>
      <c r="E13" s="246" t="s">
        <v>411</v>
      </c>
      <c r="F13" s="104"/>
      <c r="G13" s="104"/>
      <c r="H13" s="104"/>
      <c r="I13" s="278">
        <v>190000</v>
      </c>
      <c r="J13" s="305">
        <f>I13-'В3'!S9</f>
        <v>0</v>
      </c>
    </row>
    <row r="14" spans="1:9" s="126" customFormat="1" ht="18.75">
      <c r="A14" s="105" t="s">
        <v>471</v>
      </c>
      <c r="B14" s="105"/>
      <c r="C14" s="105"/>
      <c r="D14" s="106" t="s">
        <v>266</v>
      </c>
      <c r="E14" s="245" t="s">
        <v>233</v>
      </c>
      <c r="F14" s="107">
        <v>0</v>
      </c>
      <c r="G14" s="107">
        <v>0</v>
      </c>
      <c r="H14" s="107">
        <v>0</v>
      </c>
      <c r="I14" s="107">
        <f>I15</f>
        <v>113033</v>
      </c>
    </row>
    <row r="15" spans="1:9" s="126" customFormat="1" ht="30" customHeight="1">
      <c r="A15" s="128" t="s">
        <v>25</v>
      </c>
      <c r="B15" s="129">
        <v>6082</v>
      </c>
      <c r="C15" s="128" t="s">
        <v>26</v>
      </c>
      <c r="D15" s="360" t="s">
        <v>27</v>
      </c>
      <c r="E15" s="247" t="s">
        <v>133</v>
      </c>
      <c r="F15" s="2"/>
      <c r="G15" s="2"/>
      <c r="H15" s="2"/>
      <c r="I15" s="2">
        <f>I16+I17</f>
        <v>113033</v>
      </c>
    </row>
    <row r="16" spans="1:10" s="276" customFormat="1" ht="22.5" customHeight="1">
      <c r="A16" s="273"/>
      <c r="B16" s="274"/>
      <c r="C16" s="273"/>
      <c r="D16" s="262"/>
      <c r="E16" s="211" t="s">
        <v>147</v>
      </c>
      <c r="F16" s="275"/>
      <c r="G16" s="275"/>
      <c r="H16" s="275"/>
      <c r="I16" s="275">
        <v>87407</v>
      </c>
      <c r="J16" s="306">
        <f>'В3'!T38-I16</f>
        <v>0</v>
      </c>
    </row>
    <row r="17" spans="1:10" s="276" customFormat="1" ht="22.5" customHeight="1">
      <c r="A17" s="273"/>
      <c r="B17" s="274"/>
      <c r="C17" s="273"/>
      <c r="D17" s="277"/>
      <c r="E17" s="211" t="s">
        <v>484</v>
      </c>
      <c r="F17" s="275"/>
      <c r="G17" s="275"/>
      <c r="H17" s="275"/>
      <c r="I17" s="275">
        <v>25626</v>
      </c>
      <c r="J17" s="306">
        <f>'В3'!T39-I17</f>
        <v>0</v>
      </c>
    </row>
    <row r="18" spans="1:9" s="126" customFormat="1" ht="22.5" customHeight="1" hidden="1">
      <c r="A18" s="128" t="s">
        <v>142</v>
      </c>
      <c r="B18" s="129">
        <v>6410</v>
      </c>
      <c r="C18" s="128" t="s">
        <v>144</v>
      </c>
      <c r="D18" s="132" t="s">
        <v>145</v>
      </c>
      <c r="E18" s="248" t="s">
        <v>411</v>
      </c>
      <c r="F18" s="2"/>
      <c r="G18" s="2"/>
      <c r="H18" s="2"/>
      <c r="I18" s="2"/>
    </row>
    <row r="19" spans="1:9" s="126" customFormat="1" ht="18.75">
      <c r="A19" s="105" t="s">
        <v>134</v>
      </c>
      <c r="B19" s="106"/>
      <c r="C19" s="109"/>
      <c r="D19" s="110" t="s">
        <v>255</v>
      </c>
      <c r="E19" s="245" t="s">
        <v>233</v>
      </c>
      <c r="F19" s="107"/>
      <c r="G19" s="107"/>
      <c r="H19" s="107"/>
      <c r="I19" s="107">
        <f>SUM(I20:I20)</f>
        <v>9610</v>
      </c>
    </row>
    <row r="20" spans="1:10" s="126" customFormat="1" ht="18.75">
      <c r="A20" s="128" t="s">
        <v>135</v>
      </c>
      <c r="B20" s="129">
        <v>4060</v>
      </c>
      <c r="C20" s="128" t="s">
        <v>251</v>
      </c>
      <c r="D20" s="261" t="s">
        <v>46</v>
      </c>
      <c r="E20" s="248" t="s">
        <v>411</v>
      </c>
      <c r="F20" s="76"/>
      <c r="G20" s="76"/>
      <c r="H20" s="76"/>
      <c r="I20" s="76">
        <v>9610</v>
      </c>
      <c r="J20" s="310">
        <f>I20-'В3'!S53</f>
        <v>0</v>
      </c>
    </row>
    <row r="21" spans="1:9" s="126" customFormat="1" ht="31.5">
      <c r="A21" s="105" t="s">
        <v>136</v>
      </c>
      <c r="B21" s="106"/>
      <c r="C21" s="109"/>
      <c r="D21" s="106" t="s">
        <v>222</v>
      </c>
      <c r="E21" s="245" t="s">
        <v>233</v>
      </c>
      <c r="F21" s="107"/>
      <c r="G21" s="107"/>
      <c r="H21" s="107"/>
      <c r="I21" s="107">
        <f>SUM(I22:I22)</f>
        <v>174500</v>
      </c>
    </row>
    <row r="22" spans="1:10" s="126" customFormat="1" ht="67.5" customHeight="1">
      <c r="A22" s="92" t="s">
        <v>137</v>
      </c>
      <c r="B22" s="91">
        <v>7323</v>
      </c>
      <c r="C22" s="111" t="s">
        <v>101</v>
      </c>
      <c r="D22" s="263" t="s">
        <v>102</v>
      </c>
      <c r="E22" s="108" t="s">
        <v>500</v>
      </c>
      <c r="F22" s="2"/>
      <c r="G22" s="2"/>
      <c r="H22" s="2"/>
      <c r="I22" s="2">
        <v>174500</v>
      </c>
      <c r="J22" s="310">
        <f>I22-'В3'!S88</f>
        <v>0</v>
      </c>
    </row>
    <row r="23" spans="1:9" s="126" customFormat="1" ht="34.5" customHeight="1" hidden="1">
      <c r="A23" s="113" t="s">
        <v>169</v>
      </c>
      <c r="B23" s="113"/>
      <c r="C23" s="113"/>
      <c r="D23" s="106" t="s">
        <v>449</v>
      </c>
      <c r="E23" s="246"/>
      <c r="F23" s="2"/>
      <c r="G23" s="2"/>
      <c r="H23" s="2"/>
      <c r="I23" s="90">
        <f>I24</f>
        <v>0</v>
      </c>
    </row>
    <row r="24" spans="1:9" s="126" customFormat="1" ht="30" hidden="1">
      <c r="A24" s="99" t="s">
        <v>450</v>
      </c>
      <c r="B24" s="99" t="s">
        <v>451</v>
      </c>
      <c r="C24" s="99" t="s">
        <v>400</v>
      </c>
      <c r="D24" s="130" t="s">
        <v>149</v>
      </c>
      <c r="E24" s="246" t="s">
        <v>452</v>
      </c>
      <c r="F24" s="2"/>
      <c r="G24" s="2"/>
      <c r="H24" s="2"/>
      <c r="I24" s="2"/>
    </row>
    <row r="25" spans="1:9" s="126" customFormat="1" ht="15.75" hidden="1">
      <c r="A25" s="91"/>
      <c r="B25" s="91"/>
      <c r="C25" s="92"/>
      <c r="D25" s="93"/>
      <c r="E25" s="94"/>
      <c r="F25" s="2"/>
      <c r="G25" s="2"/>
      <c r="H25" s="2"/>
      <c r="I25" s="2"/>
    </row>
    <row r="26" spans="1:9" ht="20.25">
      <c r="A26" s="509" t="s">
        <v>184</v>
      </c>
      <c r="B26" s="509"/>
      <c r="C26" s="509"/>
      <c r="D26" s="509"/>
      <c r="E26" s="509"/>
      <c r="F26" s="95"/>
      <c r="G26" s="114"/>
      <c r="H26" s="114"/>
      <c r="I26" s="95">
        <f>I12+I14+I19+I21</f>
        <v>487143</v>
      </c>
    </row>
    <row r="28" spans="1:5" ht="18.75">
      <c r="A28" s="26" t="s">
        <v>253</v>
      </c>
      <c r="B28" s="26"/>
      <c r="C28" s="100"/>
      <c r="D28" s="100"/>
      <c r="E28" s="25"/>
    </row>
    <row r="29" spans="1:6" ht="18.75">
      <c r="A29" s="471" t="s">
        <v>201</v>
      </c>
      <c r="B29" s="471"/>
      <c r="C29" s="471"/>
      <c r="D29" s="471"/>
      <c r="F29" s="26" t="s">
        <v>254</v>
      </c>
    </row>
    <row r="30" ht="12.75">
      <c r="I30" s="101">
        <f>I26-'В3'!S93</f>
        <v>0</v>
      </c>
    </row>
    <row r="31" ht="12.75">
      <c r="I31" s="101">
        <f>I26-Ф!E13</f>
        <v>0</v>
      </c>
    </row>
    <row r="32" ht="12.75">
      <c r="I32" s="135">
        <f>I26-Ф!E13</f>
        <v>0</v>
      </c>
    </row>
  </sheetData>
  <mergeCells count="14">
    <mergeCell ref="F3:I4"/>
    <mergeCell ref="F1:I1"/>
    <mergeCell ref="A29:D29"/>
    <mergeCell ref="A5:I6"/>
    <mergeCell ref="A26:E26"/>
    <mergeCell ref="A8:A10"/>
    <mergeCell ref="B8:B10"/>
    <mergeCell ref="C8:C10"/>
    <mergeCell ref="D8:D10"/>
    <mergeCell ref="I8:I10"/>
    <mergeCell ref="E8:E10"/>
    <mergeCell ref="F8:F10"/>
    <mergeCell ref="G8:G10"/>
    <mergeCell ref="H8:H10"/>
  </mergeCells>
  <printOptions horizontalCentered="1"/>
  <pageMargins left="0.11811023622047245" right="0.11811023622047245" top="0.5118110236220472" bottom="0.31496062992125984" header="0" footer="0.1968503937007874"/>
  <pageSetup fitToHeight="2" fitToWidth="1" horizontalDpi="600" verticalDpi="600" orientation="landscape" paperSize="9" scale="66" r:id="rId1"/>
  <headerFooter alignWithMargins="0">
    <oddFooter>&amp;C&amp;P</oddFooter>
  </headerFooter>
  <rowBreaks count="1" manualBreakCount="1">
    <brk id="20" max="8" man="1"/>
  </rowBreaks>
</worksheet>
</file>

<file path=xl/worksheets/sheet7.xml><?xml version="1.0" encoding="utf-8"?>
<worksheet xmlns="http://schemas.openxmlformats.org/spreadsheetml/2006/main" xmlns:r="http://schemas.openxmlformats.org/officeDocument/2006/relationships">
  <sheetPr codeName="Лист44">
    <pageSetUpPr fitToPage="1"/>
  </sheetPr>
  <dimension ref="A1:Q369"/>
  <sheetViews>
    <sheetView showZeros="0" view="pageBreakPreview" zoomScale="75" zoomScaleNormal="50" zoomScaleSheetLayoutView="75" workbookViewId="0" topLeftCell="A1">
      <pane xSplit="5" ySplit="6" topLeftCell="G19" activePane="bottomRight" state="frozen"/>
      <selection pane="topLeft" activeCell="B1" sqref="B1"/>
      <selection pane="topRight" activeCell="E1" sqref="E1"/>
      <selection pane="bottomLeft" activeCell="B7" sqref="B7"/>
      <selection pane="bottomRight" activeCell="B1" sqref="A1:B16384"/>
    </sheetView>
  </sheetViews>
  <sheetFormatPr defaultColWidth="9.00390625" defaultRowHeight="12.75"/>
  <cols>
    <col min="1" max="1" width="0" style="3" hidden="1" customWidth="1"/>
    <col min="2" max="2" width="20.75390625" style="3" hidden="1" customWidth="1"/>
    <col min="3" max="3" width="16.75390625" style="3" customWidth="1"/>
    <col min="4" max="5" width="12.875" style="3" customWidth="1"/>
    <col min="6" max="6" width="60.00390625" style="197" customWidth="1"/>
    <col min="7" max="7" width="71.00390625" style="3" customWidth="1"/>
    <col min="8" max="10" width="16.375" style="3" customWidth="1"/>
    <col min="11" max="11" width="18.25390625" style="3" customWidth="1"/>
    <col min="12" max="12" width="13.00390625" style="100" customWidth="1"/>
    <col min="13" max="13" width="8.875" style="100" customWidth="1"/>
    <col min="14" max="14" width="10.75390625" style="100" customWidth="1"/>
    <col min="15" max="16" width="8.875" style="100" customWidth="1"/>
    <col min="17" max="17" width="15.875" style="100" customWidth="1"/>
    <col min="18" max="16384" width="8.875" style="100" customWidth="1"/>
  </cols>
  <sheetData>
    <row r="1" spans="2:11" ht="18.75">
      <c r="B1" s="158"/>
      <c r="C1" s="158"/>
      <c r="D1" s="158"/>
      <c r="E1" s="158"/>
      <c r="F1" s="159"/>
      <c r="G1" s="158"/>
      <c r="H1" s="511" t="s">
        <v>499</v>
      </c>
      <c r="I1" s="511"/>
      <c r="J1" s="511"/>
      <c r="K1" s="160"/>
    </row>
    <row r="2" spans="3:11" ht="22.5">
      <c r="C2" s="513" t="s">
        <v>138</v>
      </c>
      <c r="D2" s="513"/>
      <c r="E2" s="513"/>
      <c r="F2" s="513"/>
      <c r="G2" s="513"/>
      <c r="H2" s="513"/>
      <c r="I2" s="513"/>
      <c r="J2" s="513"/>
      <c r="K2" s="161"/>
    </row>
    <row r="3" spans="2:11" ht="22.5">
      <c r="B3" s="162"/>
      <c r="C3" s="162"/>
      <c r="D3" s="162"/>
      <c r="E3" s="162"/>
      <c r="F3" s="512"/>
      <c r="G3" s="512"/>
      <c r="H3" s="512"/>
      <c r="I3" s="512"/>
      <c r="J3" s="163" t="s">
        <v>220</v>
      </c>
      <c r="K3" s="163"/>
    </row>
    <row r="4" spans="1:11" s="28" customFormat="1" ht="76.5">
      <c r="A4" s="126"/>
      <c r="B4" s="164" t="s">
        <v>269</v>
      </c>
      <c r="C4" s="164" t="s">
        <v>269</v>
      </c>
      <c r="D4" s="165" t="s">
        <v>438</v>
      </c>
      <c r="E4" s="165" t="s">
        <v>437</v>
      </c>
      <c r="F4" s="98" t="s">
        <v>218</v>
      </c>
      <c r="G4" s="116" t="s">
        <v>240</v>
      </c>
      <c r="H4" s="116" t="s">
        <v>231</v>
      </c>
      <c r="I4" s="116" t="s">
        <v>232</v>
      </c>
      <c r="J4" s="166" t="s">
        <v>233</v>
      </c>
      <c r="K4" s="167"/>
    </row>
    <row r="5" spans="1:11" s="27" customFormat="1" ht="15.75">
      <c r="A5" s="168"/>
      <c r="B5" s="164" t="s">
        <v>202</v>
      </c>
      <c r="C5" s="164" t="s">
        <v>202</v>
      </c>
      <c r="D5" s="164" t="s">
        <v>203</v>
      </c>
      <c r="E5" s="164" t="s">
        <v>157</v>
      </c>
      <c r="F5" s="164" t="s">
        <v>158</v>
      </c>
      <c r="G5" s="164" t="s">
        <v>159</v>
      </c>
      <c r="H5" s="164" t="s">
        <v>160</v>
      </c>
      <c r="I5" s="164" t="s">
        <v>161</v>
      </c>
      <c r="J5" s="164" t="s">
        <v>162</v>
      </c>
      <c r="K5" s="169"/>
    </row>
    <row r="6" spans="1:17" s="174" customFormat="1" ht="20.25">
      <c r="A6" s="170"/>
      <c r="B6" s="171" t="s">
        <v>270</v>
      </c>
      <c r="C6" s="171" t="s">
        <v>270</v>
      </c>
      <c r="D6" s="171"/>
      <c r="E6" s="171"/>
      <c r="F6" s="286" t="s">
        <v>191</v>
      </c>
      <c r="G6" s="173"/>
      <c r="H6" s="117">
        <f>SUM(H7:H10)</f>
        <v>269981</v>
      </c>
      <c r="I6" s="117">
        <f>SUM(I7:I10)</f>
        <v>0</v>
      </c>
      <c r="J6" s="117">
        <f>SUM(J7:J10)</f>
        <v>269981</v>
      </c>
      <c r="K6" s="86"/>
      <c r="Q6" s="249"/>
    </row>
    <row r="7" spans="1:17" ht="75">
      <c r="A7" s="100"/>
      <c r="B7" s="175" t="s">
        <v>272</v>
      </c>
      <c r="C7" s="175" t="s">
        <v>467</v>
      </c>
      <c r="D7" s="176" t="s">
        <v>468</v>
      </c>
      <c r="E7" s="176" t="s">
        <v>204</v>
      </c>
      <c r="F7" s="177" t="s">
        <v>470</v>
      </c>
      <c r="G7" s="44" t="s">
        <v>261</v>
      </c>
      <c r="H7" s="12">
        <v>19000</v>
      </c>
      <c r="I7" s="12"/>
      <c r="J7" s="12">
        <f>H7</f>
        <v>19000</v>
      </c>
      <c r="K7" s="87">
        <f>J7-'В3'!T11</f>
        <v>0</v>
      </c>
      <c r="L7" s="178"/>
      <c r="M7" s="178"/>
      <c r="Q7" s="249"/>
    </row>
    <row r="8" spans="1:17" ht="20.25">
      <c r="A8" s="100"/>
      <c r="B8" s="176" t="s">
        <v>275</v>
      </c>
      <c r="C8" s="175" t="s">
        <v>467</v>
      </c>
      <c r="D8" s="176" t="s">
        <v>468</v>
      </c>
      <c r="E8" s="176" t="s">
        <v>204</v>
      </c>
      <c r="F8" s="177" t="s">
        <v>470</v>
      </c>
      <c r="G8" s="44" t="s">
        <v>256</v>
      </c>
      <c r="H8" s="12">
        <v>70981</v>
      </c>
      <c r="I8" s="12"/>
      <c r="J8" s="12">
        <f>H8</f>
        <v>70981</v>
      </c>
      <c r="K8" s="87">
        <f>J8-'В3'!T12</f>
        <v>0</v>
      </c>
      <c r="L8" s="178"/>
      <c r="M8" s="178"/>
      <c r="Q8" s="249"/>
    </row>
    <row r="9" spans="1:17" ht="37.5">
      <c r="A9" s="100"/>
      <c r="B9" s="176" t="s">
        <v>278</v>
      </c>
      <c r="C9" s="175" t="s">
        <v>467</v>
      </c>
      <c r="D9" s="176" t="s">
        <v>468</v>
      </c>
      <c r="E9" s="176" t="s">
        <v>204</v>
      </c>
      <c r="F9" s="177" t="s">
        <v>470</v>
      </c>
      <c r="G9" s="44" t="s">
        <v>258</v>
      </c>
      <c r="H9" s="12">
        <v>10000</v>
      </c>
      <c r="I9" s="12"/>
      <c r="J9" s="12">
        <f>H9</f>
        <v>10000</v>
      </c>
      <c r="K9" s="87">
        <f>J9-'В3'!T13</f>
        <v>0</v>
      </c>
      <c r="L9" s="178"/>
      <c r="M9" s="178"/>
      <c r="Q9" s="249"/>
    </row>
    <row r="10" spans="1:17" ht="56.25">
      <c r="A10" s="100"/>
      <c r="B10" s="176" t="s">
        <v>155</v>
      </c>
      <c r="C10" s="175" t="s">
        <v>467</v>
      </c>
      <c r="D10" s="176" t="s">
        <v>468</v>
      </c>
      <c r="E10" s="176" t="s">
        <v>204</v>
      </c>
      <c r="F10" s="177" t="s">
        <v>470</v>
      </c>
      <c r="G10" s="44" t="s">
        <v>163</v>
      </c>
      <c r="H10" s="12">
        <v>170000</v>
      </c>
      <c r="I10" s="12"/>
      <c r="J10" s="12">
        <f>H10</f>
        <v>170000</v>
      </c>
      <c r="K10" s="87"/>
      <c r="M10" s="178"/>
      <c r="Q10" s="249"/>
    </row>
    <row r="11" spans="2:17" s="179" customFormat="1" ht="37.5">
      <c r="B11" s="136" t="s">
        <v>281</v>
      </c>
      <c r="C11" s="136" t="s">
        <v>471</v>
      </c>
      <c r="D11" s="136"/>
      <c r="E11" s="136"/>
      <c r="F11" s="286" t="s">
        <v>192</v>
      </c>
      <c r="G11" s="172"/>
      <c r="H11" s="180">
        <f>SUM(H12:H21)</f>
        <v>227648</v>
      </c>
      <c r="I11" s="180">
        <f>SUM(I12:I21)</f>
        <v>87407</v>
      </c>
      <c r="J11" s="180">
        <f>SUM(J12:J21)</f>
        <v>315055</v>
      </c>
      <c r="K11" s="87"/>
      <c r="M11" s="178"/>
      <c r="Q11" s="249"/>
    </row>
    <row r="12" spans="2:17" s="25" customFormat="1" ht="37.5">
      <c r="B12" s="181" t="s">
        <v>285</v>
      </c>
      <c r="C12" s="281" t="s">
        <v>1</v>
      </c>
      <c r="D12" s="181" t="s">
        <v>2</v>
      </c>
      <c r="E12" s="181" t="s">
        <v>208</v>
      </c>
      <c r="F12" s="287" t="s">
        <v>3</v>
      </c>
      <c r="G12" s="514" t="s">
        <v>501</v>
      </c>
      <c r="H12" s="182">
        <v>76730</v>
      </c>
      <c r="I12" s="182"/>
      <c r="J12" s="182">
        <f>H12+I12</f>
        <v>76730</v>
      </c>
      <c r="K12" s="87">
        <f>H12-'В3'!T22</f>
        <v>0</v>
      </c>
      <c r="L12" s="183"/>
      <c r="M12" s="178"/>
      <c r="Q12" s="249"/>
    </row>
    <row r="13" spans="2:17" s="25" customFormat="1" ht="37.5">
      <c r="B13" s="181"/>
      <c r="C13" s="281" t="s">
        <v>25</v>
      </c>
      <c r="D13" s="181">
        <v>6082</v>
      </c>
      <c r="E13" s="181" t="s">
        <v>26</v>
      </c>
      <c r="F13" s="288" t="s">
        <v>27</v>
      </c>
      <c r="G13" s="515"/>
      <c r="H13" s="182"/>
      <c r="I13" s="182">
        <v>87407</v>
      </c>
      <c r="J13" s="182">
        <f>H13+I13</f>
        <v>87407</v>
      </c>
      <c r="K13" s="87">
        <f>J13-'В3'!T38</f>
        <v>0</v>
      </c>
      <c r="L13" s="183"/>
      <c r="M13" s="178"/>
      <c r="Q13" s="249"/>
    </row>
    <row r="14" spans="2:17" s="25" customFormat="1" ht="75">
      <c r="B14" s="118" t="s">
        <v>291</v>
      </c>
      <c r="C14" s="282" t="s">
        <v>12</v>
      </c>
      <c r="D14" s="118" t="s">
        <v>13</v>
      </c>
      <c r="E14" s="118" t="s">
        <v>244</v>
      </c>
      <c r="F14" s="13" t="s">
        <v>14</v>
      </c>
      <c r="G14" s="120" t="s">
        <v>164</v>
      </c>
      <c r="H14" s="454">
        <v>50000</v>
      </c>
      <c r="I14" s="182"/>
      <c r="J14" s="184">
        <v>50000</v>
      </c>
      <c r="K14" s="311">
        <f>J14+J15-'В3'!T31</f>
        <v>0</v>
      </c>
      <c r="L14" s="183"/>
      <c r="M14" s="178"/>
      <c r="O14" s="88"/>
      <c r="P14" s="121"/>
      <c r="Q14" s="249"/>
    </row>
    <row r="15" spans="2:17" s="25" customFormat="1" ht="56.25">
      <c r="B15" s="119"/>
      <c r="C15" s="283"/>
      <c r="D15" s="119"/>
      <c r="E15" s="119"/>
      <c r="F15" s="46"/>
      <c r="G15" s="120" t="s">
        <v>156</v>
      </c>
      <c r="H15" s="184">
        <v>10400</v>
      </c>
      <c r="I15" s="182"/>
      <c r="J15" s="182">
        <f>H15+I15</f>
        <v>10400</v>
      </c>
      <c r="K15" s="87"/>
      <c r="M15" s="178"/>
      <c r="O15" s="88"/>
      <c r="P15" s="121"/>
      <c r="Q15" s="249"/>
    </row>
    <row r="16" spans="2:17" s="25" customFormat="1" ht="75">
      <c r="B16" s="185" t="s">
        <v>422</v>
      </c>
      <c r="C16" s="280" t="s">
        <v>21</v>
      </c>
      <c r="D16" s="280">
        <v>5051</v>
      </c>
      <c r="E16" s="280" t="s">
        <v>206</v>
      </c>
      <c r="F16" s="280" t="s">
        <v>22</v>
      </c>
      <c r="G16" s="14" t="s">
        <v>259</v>
      </c>
      <c r="H16" s="182">
        <v>5458</v>
      </c>
      <c r="I16" s="182"/>
      <c r="J16" s="182">
        <f aca="true" t="shared" si="0" ref="J16:J21">H16+I16</f>
        <v>5458</v>
      </c>
      <c r="K16" s="87">
        <f>'В3'!J35-П!J16</f>
        <v>0</v>
      </c>
      <c r="L16" s="183"/>
      <c r="M16" s="178"/>
      <c r="Q16" s="249"/>
    </row>
    <row r="17" spans="2:17" s="25" customFormat="1" ht="37.5">
      <c r="B17" s="49" t="s">
        <v>315</v>
      </c>
      <c r="C17" s="284" t="s">
        <v>30</v>
      </c>
      <c r="D17" s="49" t="s">
        <v>31</v>
      </c>
      <c r="E17" s="49" t="s">
        <v>243</v>
      </c>
      <c r="F17" s="279" t="s">
        <v>32</v>
      </c>
      <c r="G17" s="44" t="s">
        <v>260</v>
      </c>
      <c r="H17" s="182">
        <v>5000</v>
      </c>
      <c r="I17" s="182"/>
      <c r="J17" s="182">
        <f t="shared" si="0"/>
        <v>5000</v>
      </c>
      <c r="K17" s="87">
        <f>J17-'В3'!T41</f>
        <v>0</v>
      </c>
      <c r="L17" s="183"/>
      <c r="M17" s="178"/>
      <c r="Q17" s="249"/>
    </row>
    <row r="18" spans="2:17" s="25" customFormat="1" ht="150">
      <c r="B18" s="49" t="s">
        <v>402</v>
      </c>
      <c r="C18" s="284" t="s">
        <v>33</v>
      </c>
      <c r="D18" s="279">
        <v>8220</v>
      </c>
      <c r="E18" s="279" t="s">
        <v>403</v>
      </c>
      <c r="F18" s="279" t="s">
        <v>404</v>
      </c>
      <c r="G18" s="44" t="s">
        <v>503</v>
      </c>
      <c r="H18" s="182">
        <v>55060</v>
      </c>
      <c r="I18" s="182"/>
      <c r="J18" s="182">
        <f t="shared" si="0"/>
        <v>55060</v>
      </c>
      <c r="K18" s="87">
        <f>J18-'В3'!T42</f>
        <v>0</v>
      </c>
      <c r="L18" s="183"/>
      <c r="M18" s="178"/>
      <c r="Q18" s="249"/>
    </row>
    <row r="19" spans="2:17" s="25" customFormat="1" ht="75">
      <c r="B19" s="49" t="s">
        <v>319</v>
      </c>
      <c r="C19" s="279" t="s">
        <v>487</v>
      </c>
      <c r="D19" s="279" t="s">
        <v>400</v>
      </c>
      <c r="E19" s="176" t="s">
        <v>204</v>
      </c>
      <c r="F19" s="177" t="s">
        <v>470</v>
      </c>
      <c r="G19" s="44" t="s">
        <v>261</v>
      </c>
      <c r="H19" s="182">
        <f>'В3'!I44</f>
        <v>25000</v>
      </c>
      <c r="I19" s="182"/>
      <c r="J19" s="182">
        <f t="shared" si="0"/>
        <v>25000</v>
      </c>
      <c r="K19" s="87"/>
      <c r="L19" s="183"/>
      <c r="M19" s="178"/>
      <c r="Q19" s="249"/>
    </row>
    <row r="20" spans="1:17" ht="56.25">
      <c r="A20" s="100"/>
      <c r="B20" s="45" t="s">
        <v>410</v>
      </c>
      <c r="C20" s="63" t="s">
        <v>129</v>
      </c>
      <c r="D20" s="63" t="s">
        <v>126</v>
      </c>
      <c r="E20" s="63" t="s">
        <v>242</v>
      </c>
      <c r="F20" s="63" t="s">
        <v>131</v>
      </c>
      <c r="G20" s="186" t="s">
        <v>267</v>
      </c>
      <c r="H20" s="187"/>
      <c r="I20" s="187">
        <f>К!G8</f>
        <v>20000</v>
      </c>
      <c r="J20" s="182">
        <f t="shared" si="0"/>
        <v>20000</v>
      </c>
      <c r="K20" s="87"/>
      <c r="L20" s="188"/>
      <c r="M20" s="178"/>
      <c r="Q20" s="249"/>
    </row>
    <row r="21" spans="1:17" ht="56.25">
      <c r="A21" s="100"/>
      <c r="B21" s="89" t="s">
        <v>441</v>
      </c>
      <c r="C21" s="63" t="s">
        <v>139</v>
      </c>
      <c r="D21" s="63" t="s">
        <v>127</v>
      </c>
      <c r="E21" s="63" t="s">
        <v>242</v>
      </c>
      <c r="F21" s="63" t="s">
        <v>132</v>
      </c>
      <c r="G21" s="186" t="s">
        <v>267</v>
      </c>
      <c r="H21" s="187"/>
      <c r="I21" s="187">
        <f>К!K8</f>
        <v>-20000</v>
      </c>
      <c r="J21" s="182">
        <f t="shared" si="0"/>
        <v>-20000</v>
      </c>
      <c r="K21" s="87"/>
      <c r="L21" s="189"/>
      <c r="M21" s="178"/>
      <c r="Q21" s="249"/>
    </row>
    <row r="22" spans="1:17" ht="37.5">
      <c r="A22" s="100"/>
      <c r="B22" s="190" t="s">
        <v>332</v>
      </c>
      <c r="C22" s="190" t="s">
        <v>136</v>
      </c>
      <c r="D22" s="190"/>
      <c r="E22" s="190"/>
      <c r="F22" s="286" t="s">
        <v>222</v>
      </c>
      <c r="G22" s="172"/>
      <c r="H22" s="191">
        <f>SUM(H23:H23)</f>
        <v>73836</v>
      </c>
      <c r="I22" s="191">
        <f>SUM(I23:I23)</f>
        <v>0</v>
      </c>
      <c r="J22" s="191">
        <f>SUM(J23:J23)</f>
        <v>73836</v>
      </c>
      <c r="K22" s="87"/>
      <c r="M22" s="178"/>
      <c r="Q22" s="249"/>
    </row>
    <row r="23" spans="1:17" ht="56.25">
      <c r="A23" s="100"/>
      <c r="B23" s="49" t="s">
        <v>386</v>
      </c>
      <c r="C23" s="49" t="s">
        <v>98</v>
      </c>
      <c r="D23" s="49" t="s">
        <v>99</v>
      </c>
      <c r="E23" s="49" t="s">
        <v>245</v>
      </c>
      <c r="F23" s="312" t="s">
        <v>100</v>
      </c>
      <c r="G23" s="14" t="s">
        <v>257</v>
      </c>
      <c r="H23" s="192">
        <v>73836</v>
      </c>
      <c r="I23" s="187"/>
      <c r="J23" s="187">
        <f>H23</f>
        <v>73836</v>
      </c>
      <c r="K23" s="122">
        <f>J23-'В3'!T87</f>
        <v>0</v>
      </c>
      <c r="L23" s="178"/>
      <c r="M23" s="178"/>
      <c r="P23" s="193"/>
      <c r="Q23" s="249"/>
    </row>
    <row r="24" spans="1:17" ht="20.25">
      <c r="A24" s="100"/>
      <c r="B24" s="136"/>
      <c r="C24" s="136"/>
      <c r="D24" s="136"/>
      <c r="E24" s="136"/>
      <c r="F24" s="172" t="s">
        <v>229</v>
      </c>
      <c r="G24" s="172"/>
      <c r="H24" s="180">
        <f>H6+H11+H22</f>
        <v>571465</v>
      </c>
      <c r="I24" s="180">
        <f>I6+I11+I22</f>
        <v>87407</v>
      </c>
      <c r="J24" s="180">
        <f>J6+J11+J22</f>
        <v>658872</v>
      </c>
      <c r="K24" s="87"/>
      <c r="M24" s="178"/>
      <c r="Q24" s="249"/>
    </row>
    <row r="25" spans="1:11" ht="18.75">
      <c r="A25" s="100"/>
      <c r="B25" s="26"/>
      <c r="C25" s="26" t="s">
        <v>253</v>
      </c>
      <c r="D25" s="26"/>
      <c r="E25" s="100"/>
      <c r="F25" s="100"/>
      <c r="G25" s="25"/>
      <c r="I25" s="194"/>
      <c r="J25" s="194"/>
      <c r="K25" s="194"/>
    </row>
    <row r="26" spans="1:11" ht="18.75">
      <c r="A26" s="100"/>
      <c r="B26" s="100"/>
      <c r="C26" s="471" t="s">
        <v>201</v>
      </c>
      <c r="D26" s="471"/>
      <c r="E26" s="471"/>
      <c r="F26" s="471"/>
      <c r="H26" s="26" t="s">
        <v>254</v>
      </c>
      <c r="I26" s="194"/>
      <c r="J26" s="194"/>
      <c r="K26" s="194"/>
    </row>
    <row r="27" spans="1:11" ht="12.75">
      <c r="A27" s="100"/>
      <c r="B27" s="195"/>
      <c r="C27" s="195"/>
      <c r="D27" s="195"/>
      <c r="E27" s="195"/>
      <c r="F27" s="159"/>
      <c r="G27" s="159"/>
      <c r="H27" s="194"/>
      <c r="I27" s="194"/>
      <c r="J27" s="194"/>
      <c r="K27" s="194"/>
    </row>
    <row r="28" spans="1:11" ht="12.75">
      <c r="A28" s="100"/>
      <c r="B28" s="195"/>
      <c r="C28" s="195"/>
      <c r="D28" s="195"/>
      <c r="E28" s="195"/>
      <c r="F28" s="159"/>
      <c r="G28" s="159"/>
      <c r="H28" s="194"/>
      <c r="I28" s="194"/>
      <c r="J28" s="194"/>
      <c r="K28" s="194"/>
    </row>
    <row r="29" spans="1:11" ht="12.75">
      <c r="A29" s="100"/>
      <c r="B29" s="195"/>
      <c r="C29" s="195"/>
      <c r="D29" s="195"/>
      <c r="E29" s="195"/>
      <c r="F29" s="159"/>
      <c r="G29" s="159"/>
      <c r="H29" s="194"/>
      <c r="I29" s="194"/>
      <c r="J29" s="194"/>
      <c r="K29" s="194"/>
    </row>
    <row r="30" spans="1:11" ht="12.75">
      <c r="A30" s="100"/>
      <c r="B30" s="195"/>
      <c r="C30" s="195"/>
      <c r="D30" s="195"/>
      <c r="E30" s="195"/>
      <c r="F30" s="159"/>
      <c r="G30" s="159"/>
      <c r="H30" s="194"/>
      <c r="I30" s="194"/>
      <c r="J30" s="194"/>
      <c r="K30" s="194"/>
    </row>
    <row r="31" spans="1:11" ht="12.75">
      <c r="A31" s="100"/>
      <c r="B31" s="195"/>
      <c r="C31" s="195"/>
      <c r="D31" s="195"/>
      <c r="E31" s="195"/>
      <c r="F31" s="159"/>
      <c r="G31" s="159"/>
      <c r="H31" s="194"/>
      <c r="I31" s="194"/>
      <c r="J31" s="194"/>
      <c r="K31" s="194"/>
    </row>
    <row r="32" spans="1:11" ht="12.75">
      <c r="A32" s="100"/>
      <c r="B32" s="195"/>
      <c r="C32" s="195"/>
      <c r="D32" s="195"/>
      <c r="E32" s="195"/>
      <c r="F32" s="159"/>
      <c r="G32" s="159"/>
      <c r="H32" s="194"/>
      <c r="I32" s="194"/>
      <c r="J32" s="194"/>
      <c r="K32" s="194"/>
    </row>
    <row r="33" spans="1:11" ht="20.25">
      <c r="A33" s="100"/>
      <c r="B33" s="195"/>
      <c r="C33" s="195"/>
      <c r="D33" s="195"/>
      <c r="E33" s="195"/>
      <c r="F33" s="159"/>
      <c r="G33" s="455" t="s">
        <v>502</v>
      </c>
      <c r="H33" s="194"/>
      <c r="I33" s="194"/>
      <c r="J33" s="194"/>
      <c r="K33" s="194"/>
    </row>
    <row r="34" spans="1:11" ht="18.75">
      <c r="A34" s="100"/>
      <c r="B34" s="195"/>
      <c r="C34" s="195"/>
      <c r="D34" s="195"/>
      <c r="E34" s="195"/>
      <c r="F34" s="159"/>
      <c r="G34" s="456"/>
      <c r="H34" s="194"/>
      <c r="I34" s="194"/>
      <c r="J34" s="194"/>
      <c r="K34" s="194"/>
    </row>
    <row r="35" spans="1:11" ht="12.75">
      <c r="A35" s="100"/>
      <c r="B35" s="195"/>
      <c r="C35" s="195"/>
      <c r="D35" s="195"/>
      <c r="E35" s="195"/>
      <c r="F35" s="159"/>
      <c r="G35" s="159"/>
      <c r="H35" s="194"/>
      <c r="I35" s="194"/>
      <c r="J35" s="194"/>
      <c r="K35" s="194"/>
    </row>
    <row r="36" spans="1:11" ht="12.75">
      <c r="A36" s="100"/>
      <c r="B36" s="195"/>
      <c r="C36" s="195"/>
      <c r="D36" s="195"/>
      <c r="E36" s="195"/>
      <c r="F36" s="159"/>
      <c r="G36" s="159"/>
      <c r="H36" s="194"/>
      <c r="I36" s="194"/>
      <c r="J36" s="194"/>
      <c r="K36" s="194"/>
    </row>
    <row r="37" spans="1:11" ht="12.75">
      <c r="A37" s="100"/>
      <c r="B37" s="195"/>
      <c r="C37" s="195"/>
      <c r="D37" s="195"/>
      <c r="E37" s="195"/>
      <c r="F37" s="159"/>
      <c r="G37" s="159"/>
      <c r="H37" s="194"/>
      <c r="I37" s="194"/>
      <c r="J37" s="194"/>
      <c r="K37" s="194"/>
    </row>
    <row r="38" spans="1:11" ht="12.75">
      <c r="A38" s="100"/>
      <c r="B38" s="195"/>
      <c r="C38" s="195"/>
      <c r="D38" s="195"/>
      <c r="E38" s="195"/>
      <c r="F38" s="159"/>
      <c r="G38" s="159"/>
      <c r="H38" s="194"/>
      <c r="I38" s="194"/>
      <c r="J38" s="194"/>
      <c r="K38" s="194"/>
    </row>
    <row r="39" spans="1:11" ht="12.75">
      <c r="A39" s="100"/>
      <c r="B39" s="195"/>
      <c r="C39" s="195"/>
      <c r="D39" s="195"/>
      <c r="E39" s="195"/>
      <c r="F39" s="159"/>
      <c r="G39" s="159"/>
      <c r="H39" s="194"/>
      <c r="I39" s="194"/>
      <c r="J39" s="194"/>
      <c r="K39" s="194"/>
    </row>
    <row r="40" spans="1:11" ht="12.75">
      <c r="A40" s="100"/>
      <c r="B40" s="195"/>
      <c r="C40" s="195"/>
      <c r="D40" s="195"/>
      <c r="E40" s="195"/>
      <c r="F40" s="159"/>
      <c r="G40" s="159"/>
      <c r="H40" s="194"/>
      <c r="I40" s="194"/>
      <c r="J40" s="194"/>
      <c r="K40" s="194"/>
    </row>
    <row r="41" spans="1:11" ht="12.75">
      <c r="A41" s="100"/>
      <c r="B41" s="195"/>
      <c r="C41" s="195"/>
      <c r="D41" s="195"/>
      <c r="E41" s="195"/>
      <c r="F41" s="159"/>
      <c r="G41" s="159"/>
      <c r="H41" s="194"/>
      <c r="I41" s="194"/>
      <c r="J41" s="194"/>
      <c r="K41" s="194"/>
    </row>
    <row r="42" spans="1:11" ht="12.75">
      <c r="A42" s="100"/>
      <c r="B42" s="195"/>
      <c r="C42" s="195"/>
      <c r="D42" s="195"/>
      <c r="E42" s="195"/>
      <c r="F42" s="159"/>
      <c r="G42" s="159"/>
      <c r="H42" s="194"/>
      <c r="I42" s="194"/>
      <c r="J42" s="194"/>
      <c r="K42" s="194"/>
    </row>
    <row r="43" spans="1:11" ht="12.75">
      <c r="A43" s="100"/>
      <c r="B43" s="195"/>
      <c r="C43" s="195"/>
      <c r="D43" s="195"/>
      <c r="E43" s="195"/>
      <c r="F43" s="159"/>
      <c r="G43" s="159"/>
      <c r="H43" s="194"/>
      <c r="I43" s="194"/>
      <c r="J43" s="194"/>
      <c r="K43" s="194"/>
    </row>
    <row r="44" spans="1:11" ht="12.75">
      <c r="A44" s="100"/>
      <c r="B44" s="195"/>
      <c r="C44" s="195"/>
      <c r="D44" s="195"/>
      <c r="E44" s="195"/>
      <c r="F44" s="159"/>
      <c r="G44" s="159"/>
      <c r="H44" s="194"/>
      <c r="I44" s="194"/>
      <c r="J44" s="194"/>
      <c r="K44" s="194"/>
    </row>
    <row r="45" spans="1:11" ht="12.75">
      <c r="A45" s="100"/>
      <c r="B45" s="195"/>
      <c r="C45" s="195"/>
      <c r="D45" s="195"/>
      <c r="E45" s="195"/>
      <c r="F45" s="159"/>
      <c r="G45" s="159"/>
      <c r="H45" s="194"/>
      <c r="I45" s="194"/>
      <c r="J45" s="194"/>
      <c r="K45" s="194"/>
    </row>
    <row r="46" spans="1:11" ht="12.75">
      <c r="A46" s="100"/>
      <c r="B46" s="195"/>
      <c r="C46" s="195"/>
      <c r="D46" s="195"/>
      <c r="E46" s="195"/>
      <c r="F46" s="159"/>
      <c r="G46" s="159"/>
      <c r="H46" s="194"/>
      <c r="I46" s="194"/>
      <c r="J46" s="194"/>
      <c r="K46" s="194"/>
    </row>
    <row r="47" spans="1:11" ht="12.75">
      <c r="A47" s="100"/>
      <c r="B47" s="195"/>
      <c r="C47" s="195"/>
      <c r="D47" s="195"/>
      <c r="E47" s="195"/>
      <c r="F47" s="159"/>
      <c r="G47" s="159"/>
      <c r="H47" s="194"/>
      <c r="I47" s="194"/>
      <c r="J47" s="194"/>
      <c r="K47" s="194"/>
    </row>
    <row r="48" spans="1:11" ht="12.75">
      <c r="A48" s="100"/>
      <c r="B48" s="195"/>
      <c r="C48" s="195"/>
      <c r="D48" s="195"/>
      <c r="E48" s="195"/>
      <c r="F48" s="159"/>
      <c r="G48" s="159"/>
      <c r="H48" s="194"/>
      <c r="I48" s="194"/>
      <c r="J48" s="194"/>
      <c r="K48" s="194"/>
    </row>
    <row r="49" spans="1:11" ht="12.75">
      <c r="A49" s="100"/>
      <c r="B49" s="195"/>
      <c r="C49" s="195"/>
      <c r="D49" s="195"/>
      <c r="E49" s="195"/>
      <c r="F49" s="159"/>
      <c r="G49" s="159"/>
      <c r="H49" s="194"/>
      <c r="I49" s="194"/>
      <c r="J49" s="194"/>
      <c r="K49" s="194"/>
    </row>
    <row r="50" spans="1:11" ht="12.75">
      <c r="A50" s="100"/>
      <c r="B50" s="195"/>
      <c r="C50" s="195"/>
      <c r="D50" s="195"/>
      <c r="E50" s="195"/>
      <c r="F50" s="159"/>
      <c r="G50" s="159"/>
      <c r="H50" s="194"/>
      <c r="I50" s="194"/>
      <c r="J50" s="194"/>
      <c r="K50" s="194"/>
    </row>
    <row r="51" spans="1:11" ht="12.75">
      <c r="A51" s="100"/>
      <c r="B51" s="195"/>
      <c r="C51" s="195"/>
      <c r="D51" s="195"/>
      <c r="E51" s="195"/>
      <c r="F51" s="159"/>
      <c r="G51" s="159"/>
      <c r="H51" s="194"/>
      <c r="I51" s="194"/>
      <c r="J51" s="194"/>
      <c r="K51" s="194"/>
    </row>
    <row r="52" spans="2:11" ht="12.75">
      <c r="B52" s="195"/>
      <c r="C52" s="195"/>
      <c r="D52" s="195"/>
      <c r="E52" s="195"/>
      <c r="F52" s="159"/>
      <c r="G52" s="159"/>
      <c r="H52" s="194"/>
      <c r="I52" s="194"/>
      <c r="J52" s="194"/>
      <c r="K52" s="194"/>
    </row>
    <row r="53" spans="2:11" ht="12.75">
      <c r="B53" s="158"/>
      <c r="C53" s="158"/>
      <c r="D53" s="158"/>
      <c r="E53" s="158"/>
      <c r="F53" s="159"/>
      <c r="G53" s="159"/>
      <c r="H53" s="196"/>
      <c r="I53" s="196"/>
      <c r="J53" s="196"/>
      <c r="K53" s="196"/>
    </row>
    <row r="54" spans="2:11" ht="12.75">
      <c r="B54" s="158"/>
      <c r="C54" s="158"/>
      <c r="D54" s="158"/>
      <c r="E54" s="158"/>
      <c r="F54" s="159"/>
      <c r="G54" s="159"/>
      <c r="H54" s="196"/>
      <c r="I54" s="196"/>
      <c r="J54" s="196"/>
      <c r="K54" s="196"/>
    </row>
    <row r="55" spans="2:11" ht="12.75">
      <c r="B55" s="158"/>
      <c r="C55" s="158"/>
      <c r="D55" s="158"/>
      <c r="E55" s="158"/>
      <c r="F55" s="159"/>
      <c r="G55" s="159"/>
      <c r="H55" s="196"/>
      <c r="I55" s="196"/>
      <c r="J55" s="196"/>
      <c r="K55" s="196"/>
    </row>
    <row r="56" spans="2:11" ht="12.75">
      <c r="B56" s="158"/>
      <c r="C56" s="158"/>
      <c r="D56" s="158"/>
      <c r="E56" s="158"/>
      <c r="F56" s="159"/>
      <c r="G56" s="159"/>
      <c r="H56" s="196"/>
      <c r="I56" s="196"/>
      <c r="J56" s="196"/>
      <c r="K56" s="196"/>
    </row>
    <row r="57" spans="2:11" ht="12.75">
      <c r="B57" s="158"/>
      <c r="C57" s="158"/>
      <c r="D57" s="158"/>
      <c r="E57" s="158"/>
      <c r="F57" s="159"/>
      <c r="G57" s="159"/>
      <c r="H57" s="196"/>
      <c r="I57" s="196"/>
      <c r="J57" s="196"/>
      <c r="K57" s="196"/>
    </row>
    <row r="58" spans="2:11" ht="12.75">
      <c r="B58" s="158"/>
      <c r="C58" s="158"/>
      <c r="D58" s="158"/>
      <c r="E58" s="158"/>
      <c r="F58" s="159"/>
      <c r="G58" s="159"/>
      <c r="H58" s="196"/>
      <c r="I58" s="196"/>
      <c r="J58" s="196"/>
      <c r="K58" s="196"/>
    </row>
    <row r="59" spans="2:11" ht="12.75">
      <c r="B59" s="158"/>
      <c r="C59" s="158"/>
      <c r="D59" s="158"/>
      <c r="E59" s="158"/>
      <c r="F59" s="159"/>
      <c r="G59" s="159"/>
      <c r="H59" s="196"/>
      <c r="I59" s="196"/>
      <c r="J59" s="196"/>
      <c r="K59" s="196"/>
    </row>
    <row r="60" spans="2:11" ht="12.75">
      <c r="B60" s="158"/>
      <c r="C60" s="158"/>
      <c r="D60" s="158"/>
      <c r="E60" s="158"/>
      <c r="F60" s="159"/>
      <c r="G60" s="159"/>
      <c r="H60" s="196"/>
      <c r="I60" s="196"/>
      <c r="J60" s="196"/>
      <c r="K60" s="196"/>
    </row>
    <row r="61" spans="2:11" ht="12.75">
      <c r="B61" s="158"/>
      <c r="C61" s="158"/>
      <c r="D61" s="158"/>
      <c r="E61" s="158"/>
      <c r="F61" s="159"/>
      <c r="G61" s="159"/>
      <c r="H61" s="196"/>
      <c r="I61" s="196"/>
      <c r="J61" s="196"/>
      <c r="K61" s="196"/>
    </row>
    <row r="62" spans="2:11" ht="12.75">
      <c r="B62" s="158"/>
      <c r="C62" s="158"/>
      <c r="D62" s="158"/>
      <c r="E62" s="158"/>
      <c r="F62" s="159"/>
      <c r="G62" s="159"/>
      <c r="H62" s="196"/>
      <c r="I62" s="196"/>
      <c r="J62" s="196"/>
      <c r="K62" s="196"/>
    </row>
    <row r="63" spans="2:11" ht="12.75">
      <c r="B63" s="158"/>
      <c r="C63" s="158"/>
      <c r="D63" s="158"/>
      <c r="E63" s="158"/>
      <c r="F63" s="159"/>
      <c r="G63" s="159"/>
      <c r="H63" s="196"/>
      <c r="I63" s="196"/>
      <c r="J63" s="196"/>
      <c r="K63" s="196"/>
    </row>
    <row r="64" spans="2:11" ht="12.75">
      <c r="B64" s="158"/>
      <c r="C64" s="158"/>
      <c r="D64" s="158"/>
      <c r="E64" s="158"/>
      <c r="F64" s="159"/>
      <c r="G64" s="159"/>
      <c r="H64" s="196"/>
      <c r="I64" s="196"/>
      <c r="J64" s="196"/>
      <c r="K64" s="196"/>
    </row>
    <row r="65" spans="2:11" ht="12.75">
      <c r="B65" s="158"/>
      <c r="C65" s="158"/>
      <c r="D65" s="158"/>
      <c r="E65" s="158"/>
      <c r="F65" s="159"/>
      <c r="G65" s="159"/>
      <c r="H65" s="196"/>
      <c r="I65" s="196"/>
      <c r="J65" s="196"/>
      <c r="K65" s="196"/>
    </row>
    <row r="66" spans="2:11" ht="12.75">
      <c r="B66" s="158"/>
      <c r="C66" s="158"/>
      <c r="D66" s="158"/>
      <c r="E66" s="158"/>
      <c r="F66" s="159"/>
      <c r="G66" s="159"/>
      <c r="H66" s="196"/>
      <c r="I66" s="196"/>
      <c r="J66" s="196"/>
      <c r="K66" s="196"/>
    </row>
    <row r="67" spans="2:11" ht="12.75">
      <c r="B67" s="158"/>
      <c r="C67" s="158"/>
      <c r="D67" s="158"/>
      <c r="E67" s="158"/>
      <c r="F67" s="159"/>
      <c r="G67" s="159"/>
      <c r="H67" s="196"/>
      <c r="I67" s="196"/>
      <c r="J67" s="196"/>
      <c r="K67" s="196"/>
    </row>
    <row r="68" spans="2:11" ht="12.75">
      <c r="B68" s="158"/>
      <c r="C68" s="158"/>
      <c r="D68" s="158"/>
      <c r="E68" s="158"/>
      <c r="F68" s="159"/>
      <c r="G68" s="159"/>
      <c r="H68" s="196"/>
      <c r="I68" s="196"/>
      <c r="J68" s="196"/>
      <c r="K68" s="196"/>
    </row>
    <row r="69" spans="2:11" ht="12.75">
      <c r="B69" s="158"/>
      <c r="C69" s="158"/>
      <c r="D69" s="158"/>
      <c r="E69" s="158"/>
      <c r="F69" s="159"/>
      <c r="G69" s="159"/>
      <c r="H69" s="196"/>
      <c r="I69" s="196"/>
      <c r="J69" s="196"/>
      <c r="K69" s="196"/>
    </row>
    <row r="70" spans="2:11" ht="12.75">
      <c r="B70" s="158"/>
      <c r="C70" s="158"/>
      <c r="D70" s="158"/>
      <c r="E70" s="158"/>
      <c r="F70" s="159"/>
      <c r="G70" s="159"/>
      <c r="H70" s="196"/>
      <c r="I70" s="196"/>
      <c r="J70" s="196"/>
      <c r="K70" s="196"/>
    </row>
    <row r="71" spans="2:11" ht="12.75">
      <c r="B71" s="158"/>
      <c r="C71" s="158"/>
      <c r="D71" s="158"/>
      <c r="E71" s="158"/>
      <c r="F71" s="159"/>
      <c r="G71" s="159"/>
      <c r="H71" s="196"/>
      <c r="I71" s="196"/>
      <c r="J71" s="196"/>
      <c r="K71" s="196"/>
    </row>
    <row r="72" spans="2:11" ht="12.75">
      <c r="B72" s="158"/>
      <c r="C72" s="158"/>
      <c r="D72" s="158"/>
      <c r="E72" s="158"/>
      <c r="F72" s="159"/>
      <c r="G72" s="159"/>
      <c r="H72" s="196"/>
      <c r="I72" s="196"/>
      <c r="J72" s="196"/>
      <c r="K72" s="196"/>
    </row>
    <row r="73" spans="2:11" ht="12.75">
      <c r="B73" s="158"/>
      <c r="C73" s="158"/>
      <c r="D73" s="158"/>
      <c r="E73" s="158"/>
      <c r="F73" s="159"/>
      <c r="G73" s="159"/>
      <c r="H73" s="196"/>
      <c r="I73" s="196"/>
      <c r="J73" s="196"/>
      <c r="K73" s="196"/>
    </row>
    <row r="74" spans="2:11" ht="12.75">
      <c r="B74" s="158"/>
      <c r="C74" s="158"/>
      <c r="D74" s="158"/>
      <c r="E74" s="158"/>
      <c r="F74" s="159"/>
      <c r="G74" s="159"/>
      <c r="H74" s="196"/>
      <c r="I74" s="196"/>
      <c r="J74" s="196"/>
      <c r="K74" s="196"/>
    </row>
    <row r="75" spans="2:11" ht="12.75">
      <c r="B75" s="158"/>
      <c r="C75" s="158"/>
      <c r="D75" s="158"/>
      <c r="E75" s="158"/>
      <c r="F75" s="159"/>
      <c r="G75" s="159"/>
      <c r="H75" s="196"/>
      <c r="I75" s="196"/>
      <c r="J75" s="196"/>
      <c r="K75" s="196"/>
    </row>
    <row r="76" spans="2:11" ht="12.75">
      <c r="B76" s="158"/>
      <c r="C76" s="158"/>
      <c r="D76" s="158"/>
      <c r="E76" s="158"/>
      <c r="F76" s="159"/>
      <c r="G76" s="159"/>
      <c r="H76" s="196"/>
      <c r="I76" s="196"/>
      <c r="J76" s="196"/>
      <c r="K76" s="196"/>
    </row>
    <row r="77" spans="2:11" ht="12.75">
      <c r="B77" s="158"/>
      <c r="C77" s="158"/>
      <c r="D77" s="158"/>
      <c r="E77" s="158"/>
      <c r="F77" s="159"/>
      <c r="G77" s="159"/>
      <c r="H77" s="196"/>
      <c r="I77" s="196"/>
      <c r="J77" s="196"/>
      <c r="K77" s="196"/>
    </row>
    <row r="78" spans="2:11" ht="12.75">
      <c r="B78" s="158"/>
      <c r="C78" s="158"/>
      <c r="D78" s="158"/>
      <c r="E78" s="158"/>
      <c r="F78" s="159"/>
      <c r="G78" s="159"/>
      <c r="H78" s="196"/>
      <c r="I78" s="196"/>
      <c r="J78" s="196"/>
      <c r="K78" s="196"/>
    </row>
    <row r="79" spans="2:11" ht="12.75">
      <c r="B79" s="158"/>
      <c r="C79" s="158"/>
      <c r="D79" s="158"/>
      <c r="E79" s="158"/>
      <c r="F79" s="159"/>
      <c r="G79" s="159"/>
      <c r="H79" s="196"/>
      <c r="I79" s="196"/>
      <c r="J79" s="196"/>
      <c r="K79" s="196"/>
    </row>
    <row r="80" spans="2:11" ht="12.75">
      <c r="B80" s="158"/>
      <c r="C80" s="158"/>
      <c r="D80" s="158"/>
      <c r="E80" s="158"/>
      <c r="F80" s="159"/>
      <c r="G80" s="159"/>
      <c r="H80" s="196"/>
      <c r="I80" s="196"/>
      <c r="J80" s="196"/>
      <c r="K80" s="196"/>
    </row>
    <row r="81" spans="2:11" ht="12.75">
      <c r="B81" s="158"/>
      <c r="C81" s="158"/>
      <c r="D81" s="158"/>
      <c r="E81" s="158"/>
      <c r="F81" s="159"/>
      <c r="G81" s="159"/>
      <c r="H81" s="196"/>
      <c r="I81" s="196"/>
      <c r="J81" s="196"/>
      <c r="K81" s="196"/>
    </row>
    <row r="82" spans="2:11" ht="12.75">
      <c r="B82" s="158"/>
      <c r="C82" s="158"/>
      <c r="D82" s="158"/>
      <c r="E82" s="158"/>
      <c r="F82" s="159"/>
      <c r="G82" s="159"/>
      <c r="H82" s="196"/>
      <c r="I82" s="196"/>
      <c r="J82" s="196"/>
      <c r="K82" s="196"/>
    </row>
    <row r="83" spans="2:11" ht="12.75">
      <c r="B83" s="158"/>
      <c r="C83" s="158"/>
      <c r="D83" s="158"/>
      <c r="E83" s="158"/>
      <c r="F83" s="159"/>
      <c r="G83" s="159"/>
      <c r="H83" s="196"/>
      <c r="I83" s="196"/>
      <c r="J83" s="196"/>
      <c r="K83" s="196"/>
    </row>
    <row r="84" spans="2:11" ht="12.75">
      <c r="B84" s="158"/>
      <c r="C84" s="158"/>
      <c r="D84" s="158"/>
      <c r="E84" s="158"/>
      <c r="F84" s="159"/>
      <c r="G84" s="159"/>
      <c r="H84" s="196"/>
      <c r="I84" s="196"/>
      <c r="J84" s="196"/>
      <c r="K84" s="196"/>
    </row>
    <row r="85" spans="2:11" ht="12.75">
      <c r="B85" s="158"/>
      <c r="C85" s="158"/>
      <c r="D85" s="158"/>
      <c r="E85" s="158"/>
      <c r="F85" s="159"/>
      <c r="G85" s="159"/>
      <c r="H85" s="196"/>
      <c r="I85" s="196"/>
      <c r="J85" s="196"/>
      <c r="K85" s="196"/>
    </row>
    <row r="86" spans="2:11" ht="12.75">
      <c r="B86" s="158"/>
      <c r="C86" s="158"/>
      <c r="D86" s="158"/>
      <c r="E86" s="158"/>
      <c r="F86" s="159"/>
      <c r="G86" s="159"/>
      <c r="H86" s="196"/>
      <c r="I86" s="196"/>
      <c r="J86" s="196"/>
      <c r="K86" s="196"/>
    </row>
    <row r="87" spans="2:11" ht="12.75">
      <c r="B87" s="158"/>
      <c r="C87" s="158"/>
      <c r="D87" s="158"/>
      <c r="E87" s="158"/>
      <c r="F87" s="159"/>
      <c r="G87" s="159"/>
      <c r="H87" s="196"/>
      <c r="I87" s="196"/>
      <c r="J87" s="196"/>
      <c r="K87" s="196"/>
    </row>
    <row r="88" spans="2:11" ht="12.75">
      <c r="B88" s="158"/>
      <c r="C88" s="158"/>
      <c r="D88" s="158"/>
      <c r="E88" s="158"/>
      <c r="F88" s="159"/>
      <c r="G88" s="159"/>
      <c r="H88" s="196"/>
      <c r="I88" s="196"/>
      <c r="J88" s="196"/>
      <c r="K88" s="196"/>
    </row>
    <row r="89" spans="2:11" ht="12.75">
      <c r="B89" s="158"/>
      <c r="C89" s="158"/>
      <c r="D89" s="158"/>
      <c r="E89" s="158"/>
      <c r="F89" s="159"/>
      <c r="G89" s="159"/>
      <c r="H89" s="196"/>
      <c r="I89" s="196"/>
      <c r="J89" s="196"/>
      <c r="K89" s="196"/>
    </row>
    <row r="90" spans="2:11" ht="12.75">
      <c r="B90" s="158"/>
      <c r="C90" s="158"/>
      <c r="D90" s="158"/>
      <c r="E90" s="158"/>
      <c r="F90" s="159"/>
      <c r="G90" s="159"/>
      <c r="H90" s="196"/>
      <c r="I90" s="196"/>
      <c r="J90" s="196"/>
      <c r="K90" s="196"/>
    </row>
    <row r="91" spans="2:11" ht="12.75">
      <c r="B91" s="158"/>
      <c r="C91" s="158"/>
      <c r="D91" s="158"/>
      <c r="E91" s="158"/>
      <c r="F91" s="159"/>
      <c r="G91" s="159"/>
      <c r="H91" s="196"/>
      <c r="I91" s="196"/>
      <c r="J91" s="196"/>
      <c r="K91" s="196"/>
    </row>
    <row r="92" spans="2:11" ht="12.75">
      <c r="B92" s="158"/>
      <c r="C92" s="158"/>
      <c r="D92" s="158"/>
      <c r="E92" s="158"/>
      <c r="F92" s="159"/>
      <c r="G92" s="159"/>
      <c r="H92" s="196"/>
      <c r="I92" s="196"/>
      <c r="J92" s="196"/>
      <c r="K92" s="196"/>
    </row>
    <row r="93" spans="2:11" ht="12.75">
      <c r="B93" s="158"/>
      <c r="C93" s="158"/>
      <c r="D93" s="158"/>
      <c r="E93" s="158"/>
      <c r="F93" s="159"/>
      <c r="G93" s="159"/>
      <c r="H93" s="196"/>
      <c r="I93" s="196"/>
      <c r="J93" s="196"/>
      <c r="K93" s="196"/>
    </row>
    <row r="94" spans="2:11" ht="12.75">
      <c r="B94" s="158"/>
      <c r="C94" s="158"/>
      <c r="D94" s="158"/>
      <c r="E94" s="158"/>
      <c r="F94" s="159"/>
      <c r="G94" s="159"/>
      <c r="H94" s="196"/>
      <c r="I94" s="196"/>
      <c r="J94" s="196"/>
      <c r="K94" s="196"/>
    </row>
    <row r="95" spans="2:11" ht="12.75">
      <c r="B95" s="158"/>
      <c r="C95" s="158"/>
      <c r="D95" s="158"/>
      <c r="E95" s="158"/>
      <c r="F95" s="159"/>
      <c r="G95" s="159"/>
      <c r="H95" s="196"/>
      <c r="I95" s="196"/>
      <c r="J95" s="196"/>
      <c r="K95" s="196"/>
    </row>
    <row r="96" ht="12.75">
      <c r="G96" s="197"/>
    </row>
    <row r="97" ht="12.75">
      <c r="G97" s="197"/>
    </row>
    <row r="98" ht="12.75">
      <c r="G98" s="197"/>
    </row>
    <row r="99" ht="12.75">
      <c r="G99" s="197"/>
    </row>
    <row r="100" ht="12.75">
      <c r="G100" s="197"/>
    </row>
    <row r="101" ht="12.75">
      <c r="G101" s="197"/>
    </row>
    <row r="102" ht="12.75">
      <c r="G102" s="197"/>
    </row>
    <row r="103" ht="12.75">
      <c r="G103" s="197"/>
    </row>
    <row r="104" ht="12.75">
      <c r="G104" s="197"/>
    </row>
    <row r="105" ht="12.75">
      <c r="G105" s="197"/>
    </row>
    <row r="106" ht="12.75">
      <c r="G106" s="197"/>
    </row>
    <row r="107" ht="12.75">
      <c r="G107" s="197"/>
    </row>
    <row r="108" ht="12.75">
      <c r="G108" s="197"/>
    </row>
    <row r="109" ht="12.75">
      <c r="G109" s="197"/>
    </row>
    <row r="110" ht="12.75">
      <c r="G110" s="197"/>
    </row>
    <row r="111" ht="12.75">
      <c r="G111" s="197"/>
    </row>
    <row r="112" ht="12.75">
      <c r="G112" s="197"/>
    </row>
    <row r="113" ht="12.75">
      <c r="G113" s="197"/>
    </row>
    <row r="114" ht="12.75">
      <c r="G114" s="197"/>
    </row>
    <row r="115" ht="12.75">
      <c r="G115" s="197"/>
    </row>
    <row r="116" ht="12.75">
      <c r="G116" s="197"/>
    </row>
    <row r="117" ht="12.75">
      <c r="G117" s="197"/>
    </row>
    <row r="118" ht="12.75">
      <c r="G118" s="197"/>
    </row>
    <row r="119" ht="12.75">
      <c r="G119" s="197"/>
    </row>
    <row r="120" ht="12.75">
      <c r="G120" s="197"/>
    </row>
    <row r="121" ht="12.75">
      <c r="G121" s="197"/>
    </row>
    <row r="122" ht="12.75">
      <c r="G122" s="197"/>
    </row>
    <row r="123" ht="12.75">
      <c r="G123" s="197"/>
    </row>
    <row r="124" ht="12.75">
      <c r="G124" s="197"/>
    </row>
    <row r="125" ht="12.75">
      <c r="G125" s="197"/>
    </row>
    <row r="126" ht="12.75">
      <c r="G126" s="197"/>
    </row>
    <row r="127" ht="12.75">
      <c r="G127" s="197"/>
    </row>
    <row r="128" ht="12.75">
      <c r="G128" s="197"/>
    </row>
    <row r="129" ht="12.75">
      <c r="G129" s="197"/>
    </row>
    <row r="130" ht="12.75">
      <c r="G130" s="197"/>
    </row>
    <row r="131" ht="12.75">
      <c r="G131" s="197"/>
    </row>
    <row r="132" ht="12.75">
      <c r="G132" s="197"/>
    </row>
    <row r="133" ht="12.75">
      <c r="G133" s="197"/>
    </row>
    <row r="134" ht="12.75">
      <c r="G134" s="197"/>
    </row>
    <row r="135" ht="12.75">
      <c r="G135" s="197"/>
    </row>
    <row r="136" ht="12.75">
      <c r="G136" s="197"/>
    </row>
    <row r="137" ht="12.75">
      <c r="G137" s="197"/>
    </row>
    <row r="138" ht="12.75">
      <c r="G138" s="197"/>
    </row>
    <row r="139" ht="12.75">
      <c r="G139" s="197"/>
    </row>
    <row r="140" ht="12.75">
      <c r="G140" s="197"/>
    </row>
    <row r="141" ht="12.75">
      <c r="G141" s="197"/>
    </row>
    <row r="142" ht="12.75">
      <c r="G142" s="197"/>
    </row>
    <row r="143" ht="12.75">
      <c r="G143" s="197"/>
    </row>
    <row r="144" ht="12.75">
      <c r="G144" s="197"/>
    </row>
    <row r="145" ht="12.75">
      <c r="G145" s="197"/>
    </row>
    <row r="146" ht="12.75">
      <c r="G146" s="197"/>
    </row>
    <row r="147" ht="12.75">
      <c r="G147" s="197"/>
    </row>
    <row r="148" ht="12.75">
      <c r="G148" s="197"/>
    </row>
    <row r="149" ht="12.75">
      <c r="G149" s="197"/>
    </row>
    <row r="150" ht="12.75">
      <c r="G150" s="197"/>
    </row>
    <row r="151" ht="12.75">
      <c r="G151" s="197"/>
    </row>
    <row r="152" ht="12.75">
      <c r="G152" s="197"/>
    </row>
    <row r="153" ht="12.75">
      <c r="G153" s="197"/>
    </row>
    <row r="154" ht="12.75">
      <c r="G154" s="197"/>
    </row>
    <row r="155" ht="12.75">
      <c r="G155" s="197"/>
    </row>
    <row r="156" ht="12.75">
      <c r="G156" s="197"/>
    </row>
    <row r="157" ht="12.75">
      <c r="G157" s="197"/>
    </row>
    <row r="158" ht="12.75">
      <c r="G158" s="197"/>
    </row>
    <row r="159" ht="12.75">
      <c r="G159" s="197"/>
    </row>
    <row r="160" ht="12.75">
      <c r="G160" s="197"/>
    </row>
    <row r="161" ht="12.75">
      <c r="G161" s="197"/>
    </row>
    <row r="162" ht="12.75">
      <c r="G162" s="197"/>
    </row>
    <row r="163" ht="12.75">
      <c r="G163" s="197"/>
    </row>
    <row r="164" ht="12.75">
      <c r="G164" s="197"/>
    </row>
    <row r="165" ht="12.75">
      <c r="G165" s="197"/>
    </row>
    <row r="166" ht="12.75">
      <c r="G166" s="197"/>
    </row>
    <row r="167" ht="12.75">
      <c r="G167" s="197"/>
    </row>
    <row r="168" ht="12.75">
      <c r="G168" s="197"/>
    </row>
    <row r="169" ht="12.75">
      <c r="G169" s="197"/>
    </row>
    <row r="170" ht="12.75">
      <c r="G170" s="197"/>
    </row>
    <row r="171" ht="12.75">
      <c r="G171" s="197"/>
    </row>
    <row r="172" ht="12.75">
      <c r="G172" s="197"/>
    </row>
    <row r="173" ht="12.75">
      <c r="G173" s="197"/>
    </row>
    <row r="174" ht="12.75">
      <c r="G174" s="197"/>
    </row>
    <row r="175" ht="12.75">
      <c r="G175" s="197"/>
    </row>
    <row r="176" ht="12.75">
      <c r="G176" s="197"/>
    </row>
    <row r="177" ht="12.75">
      <c r="G177" s="197"/>
    </row>
    <row r="178" ht="12.75">
      <c r="G178" s="197"/>
    </row>
    <row r="179" ht="12.75">
      <c r="G179" s="197"/>
    </row>
    <row r="180" ht="12.75">
      <c r="G180" s="197"/>
    </row>
    <row r="181" ht="12.75">
      <c r="G181" s="197"/>
    </row>
    <row r="182" ht="12.75">
      <c r="G182" s="197"/>
    </row>
    <row r="183" ht="12.75">
      <c r="G183" s="197"/>
    </row>
    <row r="184" ht="12.75">
      <c r="G184" s="197"/>
    </row>
    <row r="185" ht="12.75">
      <c r="G185" s="197"/>
    </row>
    <row r="186" ht="12.75">
      <c r="G186" s="197"/>
    </row>
    <row r="187" ht="12.75">
      <c r="G187" s="197"/>
    </row>
    <row r="188" ht="12.75">
      <c r="G188" s="197"/>
    </row>
    <row r="189" ht="12.75">
      <c r="G189" s="197"/>
    </row>
    <row r="190" ht="12.75">
      <c r="G190" s="197"/>
    </row>
    <row r="191" ht="12.75">
      <c r="G191" s="197"/>
    </row>
    <row r="192" ht="12.75">
      <c r="G192" s="197"/>
    </row>
    <row r="193" ht="12.75">
      <c r="G193" s="197"/>
    </row>
    <row r="194" ht="12.75">
      <c r="G194" s="197"/>
    </row>
    <row r="195" ht="12.75">
      <c r="G195" s="197"/>
    </row>
    <row r="196" ht="12.75">
      <c r="G196" s="197"/>
    </row>
    <row r="197" ht="12.75">
      <c r="G197" s="197"/>
    </row>
    <row r="198" ht="12.75">
      <c r="G198" s="197"/>
    </row>
    <row r="199" ht="12.75">
      <c r="G199" s="197"/>
    </row>
    <row r="200" ht="12.75">
      <c r="G200" s="197"/>
    </row>
    <row r="201" ht="12.75">
      <c r="G201" s="197"/>
    </row>
    <row r="202" ht="12.75">
      <c r="G202" s="197"/>
    </row>
    <row r="203" ht="12.75">
      <c r="G203" s="197"/>
    </row>
    <row r="204" ht="12.75">
      <c r="G204" s="197"/>
    </row>
    <row r="205" ht="12.75">
      <c r="G205" s="197"/>
    </row>
    <row r="206" ht="12.75">
      <c r="G206" s="197"/>
    </row>
    <row r="207" ht="12.75">
      <c r="G207" s="197"/>
    </row>
    <row r="208" ht="12.75">
      <c r="G208" s="197"/>
    </row>
    <row r="209" ht="12.75">
      <c r="G209" s="197"/>
    </row>
    <row r="210" ht="12.75">
      <c r="G210" s="197"/>
    </row>
    <row r="211" ht="12.75">
      <c r="G211" s="197"/>
    </row>
    <row r="212" ht="12.75">
      <c r="G212" s="197"/>
    </row>
    <row r="213" ht="12.75">
      <c r="G213" s="197"/>
    </row>
    <row r="214" ht="12.75">
      <c r="G214" s="197"/>
    </row>
    <row r="215" ht="12.75">
      <c r="G215" s="197"/>
    </row>
    <row r="216" ht="12.75">
      <c r="G216" s="197"/>
    </row>
    <row r="217" ht="12.75">
      <c r="G217" s="197"/>
    </row>
    <row r="218" ht="12.75">
      <c r="G218" s="197"/>
    </row>
    <row r="219" ht="12.75">
      <c r="G219" s="197"/>
    </row>
    <row r="220" ht="12.75">
      <c r="G220" s="197"/>
    </row>
    <row r="221" ht="12.75">
      <c r="G221" s="197"/>
    </row>
    <row r="222" ht="12.75">
      <c r="G222" s="197"/>
    </row>
    <row r="223" ht="12.75">
      <c r="G223" s="197"/>
    </row>
    <row r="224" ht="12.75">
      <c r="G224" s="197"/>
    </row>
    <row r="225" ht="12.75">
      <c r="G225" s="197"/>
    </row>
    <row r="226" ht="12.75">
      <c r="G226" s="197"/>
    </row>
    <row r="227" ht="12.75">
      <c r="G227" s="197"/>
    </row>
    <row r="228" ht="12.75">
      <c r="G228" s="197"/>
    </row>
    <row r="229" ht="12.75">
      <c r="G229" s="197"/>
    </row>
    <row r="230" ht="12.75">
      <c r="G230" s="197"/>
    </row>
    <row r="231" ht="12.75">
      <c r="G231" s="197"/>
    </row>
    <row r="232" ht="12.75">
      <c r="G232" s="197"/>
    </row>
    <row r="233" ht="12.75">
      <c r="G233" s="197"/>
    </row>
    <row r="234" ht="12.75">
      <c r="G234" s="197"/>
    </row>
    <row r="235" ht="12.75">
      <c r="G235" s="197"/>
    </row>
    <row r="236" ht="12.75">
      <c r="G236" s="197"/>
    </row>
    <row r="237" ht="12.75">
      <c r="G237" s="197"/>
    </row>
    <row r="238" ht="12.75">
      <c r="G238" s="197"/>
    </row>
    <row r="239" ht="12.75">
      <c r="G239" s="197"/>
    </row>
    <row r="240" ht="12.75">
      <c r="G240" s="197"/>
    </row>
    <row r="241" ht="12.75">
      <c r="G241" s="197"/>
    </row>
    <row r="242" ht="12.75">
      <c r="G242" s="197"/>
    </row>
    <row r="243" ht="12.75">
      <c r="G243" s="197"/>
    </row>
    <row r="244" ht="12.75">
      <c r="G244" s="197"/>
    </row>
    <row r="245" ht="12.75">
      <c r="G245" s="197"/>
    </row>
    <row r="246" ht="12.75">
      <c r="G246" s="197"/>
    </row>
    <row r="247" ht="12.75">
      <c r="G247" s="197"/>
    </row>
    <row r="248" ht="12.75">
      <c r="G248" s="197"/>
    </row>
    <row r="249" ht="12.75">
      <c r="G249" s="197"/>
    </row>
    <row r="250" ht="12.75">
      <c r="G250" s="197"/>
    </row>
    <row r="251" ht="12.75">
      <c r="G251" s="197"/>
    </row>
    <row r="252" ht="12.75">
      <c r="G252" s="197"/>
    </row>
    <row r="253" ht="12.75">
      <c r="G253" s="197"/>
    </row>
    <row r="254" ht="12.75">
      <c r="G254" s="197"/>
    </row>
    <row r="255" ht="12.75">
      <c r="G255" s="197"/>
    </row>
    <row r="256" ht="12.75">
      <c r="G256" s="197"/>
    </row>
    <row r="257" ht="12.75">
      <c r="G257" s="197"/>
    </row>
    <row r="258" ht="12.75">
      <c r="G258" s="197"/>
    </row>
    <row r="259" ht="12.75">
      <c r="G259" s="197"/>
    </row>
    <row r="260" ht="12.75">
      <c r="G260" s="197"/>
    </row>
    <row r="261" ht="12.75">
      <c r="G261" s="197"/>
    </row>
    <row r="262" ht="12.75">
      <c r="G262" s="197"/>
    </row>
    <row r="263" ht="12.75">
      <c r="G263" s="197"/>
    </row>
    <row r="264" ht="12.75">
      <c r="G264" s="197"/>
    </row>
    <row r="265" ht="12.75">
      <c r="G265" s="197"/>
    </row>
    <row r="266" ht="12.75">
      <c r="G266" s="197"/>
    </row>
    <row r="267" ht="12.75">
      <c r="G267" s="197"/>
    </row>
    <row r="268" ht="12.75">
      <c r="G268" s="197"/>
    </row>
    <row r="269" ht="12.75">
      <c r="G269" s="197"/>
    </row>
    <row r="270" ht="12.75">
      <c r="G270" s="197"/>
    </row>
    <row r="271" ht="12.75">
      <c r="G271" s="197"/>
    </row>
    <row r="272" ht="12.75">
      <c r="G272" s="197"/>
    </row>
    <row r="273" ht="12.75">
      <c r="G273" s="197"/>
    </row>
    <row r="274" ht="12.75">
      <c r="G274" s="197"/>
    </row>
    <row r="275" ht="12.75">
      <c r="G275" s="197"/>
    </row>
    <row r="276" ht="12.75">
      <c r="G276" s="197"/>
    </row>
    <row r="277" ht="12.75">
      <c r="G277" s="197"/>
    </row>
    <row r="278" ht="12.75">
      <c r="G278" s="197"/>
    </row>
    <row r="279" ht="12.75">
      <c r="G279" s="197"/>
    </row>
    <row r="280" ht="12.75">
      <c r="G280" s="197"/>
    </row>
    <row r="281" ht="12.75">
      <c r="G281" s="197"/>
    </row>
    <row r="282" ht="12.75">
      <c r="G282" s="197"/>
    </row>
    <row r="283" ht="12.75">
      <c r="G283" s="197"/>
    </row>
    <row r="284" ht="12.75">
      <c r="G284" s="197"/>
    </row>
    <row r="285" ht="12.75">
      <c r="G285" s="197"/>
    </row>
    <row r="286" ht="12.75">
      <c r="G286" s="197"/>
    </row>
    <row r="287" ht="12.75">
      <c r="G287" s="197"/>
    </row>
    <row r="288" ht="12.75">
      <c r="G288" s="197"/>
    </row>
    <row r="289" ht="12.75">
      <c r="G289" s="197"/>
    </row>
    <row r="290" ht="12.75">
      <c r="G290" s="197"/>
    </row>
    <row r="291" ht="12.75">
      <c r="G291" s="197"/>
    </row>
    <row r="292" ht="12.75">
      <c r="G292" s="197"/>
    </row>
    <row r="293" ht="12.75">
      <c r="G293" s="197"/>
    </row>
    <row r="294" ht="12.75">
      <c r="G294" s="197"/>
    </row>
    <row r="295" ht="12.75">
      <c r="G295" s="197"/>
    </row>
    <row r="296" ht="12.75">
      <c r="G296" s="197"/>
    </row>
    <row r="297" ht="12.75">
      <c r="G297" s="197"/>
    </row>
    <row r="298" ht="12.75">
      <c r="G298" s="197"/>
    </row>
    <row r="299" ht="12.75">
      <c r="G299" s="197"/>
    </row>
    <row r="300" ht="12.75">
      <c r="G300" s="197"/>
    </row>
    <row r="301" ht="12.75">
      <c r="G301" s="197"/>
    </row>
    <row r="302" ht="12.75">
      <c r="G302" s="197"/>
    </row>
    <row r="303" ht="12.75">
      <c r="G303" s="197"/>
    </row>
    <row r="304" ht="12.75">
      <c r="G304" s="197"/>
    </row>
    <row r="305" ht="12.75">
      <c r="G305" s="197"/>
    </row>
    <row r="306" ht="12.75">
      <c r="G306" s="197"/>
    </row>
    <row r="307" ht="12.75">
      <c r="G307" s="197"/>
    </row>
    <row r="308" ht="12.75">
      <c r="G308" s="197"/>
    </row>
    <row r="309" ht="12.75">
      <c r="G309" s="197"/>
    </row>
    <row r="310" ht="12.75">
      <c r="G310" s="197"/>
    </row>
    <row r="311" ht="12.75">
      <c r="G311" s="197"/>
    </row>
    <row r="312" ht="12.75">
      <c r="G312" s="197"/>
    </row>
    <row r="313" ht="12.75">
      <c r="G313" s="197"/>
    </row>
    <row r="314" ht="12.75">
      <c r="G314" s="197"/>
    </row>
    <row r="315" ht="12.75">
      <c r="G315" s="197"/>
    </row>
    <row r="316" ht="12.75">
      <c r="G316" s="197"/>
    </row>
    <row r="317" ht="12.75">
      <c r="G317" s="197"/>
    </row>
    <row r="318" ht="12.75">
      <c r="G318" s="197"/>
    </row>
    <row r="319" ht="12.75">
      <c r="G319" s="197"/>
    </row>
    <row r="320" ht="12.75">
      <c r="G320" s="197"/>
    </row>
    <row r="321" ht="12.75">
      <c r="G321" s="197"/>
    </row>
    <row r="322" ht="12.75">
      <c r="G322" s="197"/>
    </row>
    <row r="323" ht="12.75">
      <c r="G323" s="197"/>
    </row>
    <row r="324" ht="12.75">
      <c r="G324" s="197"/>
    </row>
    <row r="325" ht="12.75">
      <c r="G325" s="197"/>
    </row>
    <row r="326" ht="12.75">
      <c r="G326" s="197"/>
    </row>
    <row r="327" ht="12.75">
      <c r="G327" s="197"/>
    </row>
    <row r="328" ht="12.75">
      <c r="G328" s="197"/>
    </row>
    <row r="329" ht="12.75">
      <c r="G329" s="197"/>
    </row>
    <row r="330" ht="12.75">
      <c r="G330" s="197"/>
    </row>
    <row r="331" ht="12.75">
      <c r="G331" s="197"/>
    </row>
    <row r="332" ht="12.75">
      <c r="G332" s="197"/>
    </row>
    <row r="333" ht="12.75">
      <c r="G333" s="197"/>
    </row>
    <row r="334" ht="12.75">
      <c r="G334" s="197"/>
    </row>
    <row r="335" ht="12.75">
      <c r="G335" s="197"/>
    </row>
    <row r="336" ht="12.75">
      <c r="G336" s="197"/>
    </row>
    <row r="337" ht="12.75">
      <c r="G337" s="197"/>
    </row>
    <row r="338" ht="12.75">
      <c r="G338" s="197"/>
    </row>
    <row r="339" ht="12.75">
      <c r="G339" s="197"/>
    </row>
    <row r="340" ht="12.75">
      <c r="G340" s="197"/>
    </row>
    <row r="341" ht="12.75">
      <c r="G341" s="197"/>
    </row>
    <row r="342" ht="12.75">
      <c r="G342" s="197"/>
    </row>
    <row r="343" ht="12.75">
      <c r="G343" s="197"/>
    </row>
    <row r="344" ht="12.75">
      <c r="G344" s="197"/>
    </row>
    <row r="345" ht="12.75">
      <c r="G345" s="197"/>
    </row>
    <row r="346" ht="12.75">
      <c r="G346" s="197"/>
    </row>
    <row r="347" ht="12.75">
      <c r="G347" s="197"/>
    </row>
    <row r="348" ht="12.75">
      <c r="G348" s="197"/>
    </row>
    <row r="349" ht="12.75">
      <c r="G349" s="197"/>
    </row>
    <row r="350" ht="12.75">
      <c r="G350" s="197"/>
    </row>
    <row r="351" ht="12.75">
      <c r="G351" s="197"/>
    </row>
    <row r="352" ht="12.75">
      <c r="G352" s="197"/>
    </row>
    <row r="353" ht="12.75">
      <c r="G353" s="197"/>
    </row>
    <row r="354" ht="12.75">
      <c r="G354" s="197"/>
    </row>
    <row r="355" ht="12.75">
      <c r="G355" s="197"/>
    </row>
    <row r="356" ht="12.75">
      <c r="G356" s="197"/>
    </row>
    <row r="357" ht="12.75">
      <c r="G357" s="197"/>
    </row>
    <row r="358" ht="12.75">
      <c r="G358" s="197"/>
    </row>
    <row r="359" ht="12.75">
      <c r="G359" s="197"/>
    </row>
    <row r="360" ht="12.75">
      <c r="G360" s="197"/>
    </row>
    <row r="361" ht="12.75">
      <c r="G361" s="197"/>
    </row>
    <row r="362" ht="12.75">
      <c r="G362" s="197"/>
    </row>
    <row r="363" ht="12.75">
      <c r="G363" s="197"/>
    </row>
    <row r="364" ht="12.75">
      <c r="G364" s="197"/>
    </row>
    <row r="365" ht="12.75">
      <c r="G365" s="197"/>
    </row>
    <row r="366" ht="12.75">
      <c r="G366" s="197"/>
    </row>
    <row r="367" ht="12.75">
      <c r="G367" s="197"/>
    </row>
    <row r="368" ht="12.75">
      <c r="G368" s="197"/>
    </row>
    <row r="369" ht="12.75">
      <c r="G369" s="197"/>
    </row>
  </sheetData>
  <mergeCells count="5">
    <mergeCell ref="H1:J1"/>
    <mergeCell ref="F3:I3"/>
    <mergeCell ref="C26:F26"/>
    <mergeCell ref="C2:J2"/>
    <mergeCell ref="G12:G13"/>
  </mergeCells>
  <printOptions horizontalCentered="1"/>
  <pageMargins left="0.1968503937007874" right="0.1968503937007874" top="0.31496062992125984" bottom="0.1968503937007874" header="0.2362204724409449" footer="0.1968503937007874"/>
  <pageSetup fitToHeight="2" fitToWidth="1" horizontalDpi="600" verticalDpi="600" orientation="landscape" paperSize="9" scale="66"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ludmila</cp:lastModifiedBy>
  <cp:lastPrinted>2017-12-20T09:51:50Z</cp:lastPrinted>
  <dcterms:created xsi:type="dcterms:W3CDTF">2006-01-10T10:10:12Z</dcterms:created>
  <dcterms:modified xsi:type="dcterms:W3CDTF">2017-12-21T10:14:19Z</dcterms:modified>
  <cp:category/>
  <cp:version/>
  <cp:contentType/>
  <cp:contentStatus/>
</cp:coreProperties>
</file>